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5\PTW\EN\"/>
    </mc:Choice>
  </mc:AlternateContent>
  <xr:revisionPtr revIDLastSave="0" documentId="13_ncr:1_{0B35C80F-B62F-4C3C-9364-8770647E259F}" xr6:coauthVersionLast="47" xr6:coauthVersionMax="47" xr10:uidLastSave="{00000000-0000-0000-0000-000000000000}"/>
  <bookViews>
    <workbookView xWindow="-120" yWindow="-120" windowWidth="29040" windowHeight="15720" tabRatio="687" xr2:uid="{00000000-000D-0000-FFFF-FFFF00000000}"/>
  </bookViews>
  <sheets>
    <sheet name="INDEX" sheetId="43" r:id="rId1"/>
    <sheet name="R_PTW 2023vs2022" sheetId="16" r:id="rId2"/>
    <sheet name="R_PTW NEW 2023vs2022" sheetId="33" r:id="rId3"/>
    <sheet name="R_MC NEW 2023vs2022" sheetId="37" r:id="rId4"/>
    <sheet name="R_MC 2023 rankings" sheetId="41" r:id="rId5"/>
    <sheet name="R_MP NEW 2023vs2022" sheetId="38" r:id="rId6"/>
    <sheet name="R_MP_2023 ranking" sheetId="42" r:id="rId7"/>
    <sheet name="R_PTW USED 2023vs2022" sheetId="34" r:id="rId8"/>
    <sheet name="R_MC&amp;MP structure 2023" sheetId="19" r:id="rId9"/>
  </sheets>
  <externalReferences>
    <externalReference r:id="rId10"/>
    <externalReference r:id="rId11"/>
    <externalReference r:id="rId12"/>
  </externalReferences>
  <definedNames>
    <definedName name="_xlnm._FilterDatabase" localSheetId="4" hidden="1">'R_MC 2023 rankings'!$C$22:$K$153</definedName>
    <definedName name="_xlnm._FilterDatabase" localSheetId="6" hidden="1">'R_MP_2023 ranking'!$C$15:$J$131</definedName>
    <definedName name="_xlnm.Print_Area" localSheetId="4">'R_MC 2023 rankings'!$B$2:$X$67</definedName>
    <definedName name="_xlnm.Print_Area" localSheetId="3">'R_MC NEW 2023vs2022'!$B$1:$R$41</definedName>
    <definedName name="_xlnm.Print_Area" localSheetId="8">'R_MC&amp;MP structure 2023'!$B$1:$O$56</definedName>
    <definedName name="_xlnm.Print_Area" localSheetId="5">'R_MP NEW 2023vs2022'!$B$1:$R$41</definedName>
    <definedName name="_xlnm.Print_Area" localSheetId="6">'R_MP_2023 ranking'!$B$1:$I$14</definedName>
    <definedName name="_xlnm.Print_Area" localSheetId="1">'R_PTW 2023vs2022'!$B$1:$P$39</definedName>
    <definedName name="_xlnm.Print_Area" localSheetId="2">'R_PTW NEW 2023vs2022'!$B$1:$P$39</definedName>
    <definedName name="_xlnm.Print_Area" localSheetId="7">'R_PTW USED 2023vs2022'!$B$1:$P$39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38" l="1"/>
  <c r="G10" i="37"/>
  <c r="F10" i="38"/>
  <c r="F10" i="37"/>
  <c r="E5" i="34"/>
  <c r="E6" i="34" s="1"/>
  <c r="E10" i="38"/>
  <c r="E10" i="37"/>
  <c r="E5" i="33"/>
  <c r="E5" i="16"/>
  <c r="E6" i="16" s="1"/>
  <c r="D6" i="34"/>
  <c r="D5" i="34"/>
  <c r="D10" i="38"/>
  <c r="D10" i="37"/>
  <c r="D5" i="33"/>
  <c r="D6" i="16"/>
  <c r="D5" i="16"/>
  <c r="N22" i="19"/>
  <c r="M22" i="19"/>
  <c r="L22" i="19"/>
  <c r="K22" i="19"/>
  <c r="J22" i="19"/>
  <c r="I22" i="19"/>
  <c r="H22" i="19"/>
  <c r="G22" i="19"/>
  <c r="F22" i="19"/>
  <c r="E22" i="19"/>
  <c r="D22" i="19"/>
  <c r="C22" i="19"/>
  <c r="N21" i="19"/>
  <c r="M21" i="19"/>
  <c r="L21" i="19"/>
  <c r="K21" i="19"/>
  <c r="J21" i="19"/>
  <c r="I21" i="19"/>
  <c r="I23" i="19" s="1"/>
  <c r="H21" i="19"/>
  <c r="G21" i="19"/>
  <c r="F21" i="19"/>
  <c r="E21" i="19"/>
  <c r="D21" i="19"/>
  <c r="C21" i="19"/>
  <c r="N7" i="19"/>
  <c r="M7" i="19"/>
  <c r="L7" i="19"/>
  <c r="K7" i="19"/>
  <c r="J7" i="19"/>
  <c r="I7" i="19"/>
  <c r="H7" i="19"/>
  <c r="G7" i="19"/>
  <c r="F7" i="19"/>
  <c r="E7" i="19"/>
  <c r="D7" i="19"/>
  <c r="C7" i="19"/>
  <c r="N6" i="19"/>
  <c r="M6" i="19"/>
  <c r="L6" i="19"/>
  <c r="K6" i="19"/>
  <c r="J6" i="19"/>
  <c r="J8" i="19" s="1"/>
  <c r="I6" i="19"/>
  <c r="I8" i="19" s="1"/>
  <c r="H6" i="19"/>
  <c r="G6" i="19"/>
  <c r="F6" i="19"/>
  <c r="E6" i="19"/>
  <c r="D6" i="19"/>
  <c r="C6" i="19"/>
  <c r="G12" i="34"/>
  <c r="D12" i="34"/>
  <c r="C12" i="34"/>
  <c r="G11" i="34"/>
  <c r="D11" i="34"/>
  <c r="C11" i="34"/>
  <c r="C5" i="34"/>
  <c r="O4" i="34"/>
  <c r="F12" i="34" s="1"/>
  <c r="O3" i="34"/>
  <c r="F11" i="34" s="1"/>
  <c r="G14" i="38"/>
  <c r="D14" i="38"/>
  <c r="C14" i="38"/>
  <c r="C10" i="38"/>
  <c r="O9" i="38"/>
  <c r="F14" i="38" s="1"/>
  <c r="O8" i="38"/>
  <c r="G12" i="33"/>
  <c r="D12" i="33"/>
  <c r="C12" i="33"/>
  <c r="G11" i="33"/>
  <c r="D11" i="33"/>
  <c r="C11" i="33"/>
  <c r="C5" i="33"/>
  <c r="O4" i="33"/>
  <c r="F12" i="33" s="1"/>
  <c r="O3" i="33"/>
  <c r="F11" i="33" s="1"/>
  <c r="G12" i="16"/>
  <c r="D12" i="16"/>
  <c r="C12" i="16"/>
  <c r="G11" i="16"/>
  <c r="D11" i="16"/>
  <c r="C11" i="16"/>
  <c r="C5" i="16"/>
  <c r="O4" i="16"/>
  <c r="F12" i="16" s="1"/>
  <c r="O3" i="16"/>
  <c r="F11" i="16" s="1"/>
  <c r="D6" i="33" l="1"/>
  <c r="E6" i="33"/>
  <c r="K8" i="19"/>
  <c r="K23" i="19"/>
  <c r="D8" i="19"/>
  <c r="L8" i="19"/>
  <c r="D23" i="19"/>
  <c r="L23" i="19"/>
  <c r="G23" i="19"/>
  <c r="H23" i="19"/>
  <c r="F13" i="33"/>
  <c r="F13" i="16"/>
  <c r="F13" i="34"/>
  <c r="H11" i="34"/>
  <c r="H11" i="33"/>
  <c r="O7" i="19"/>
  <c r="O6" i="19"/>
  <c r="E8" i="19"/>
  <c r="M8" i="19"/>
  <c r="F8" i="19"/>
  <c r="N8" i="19"/>
  <c r="O10" i="19"/>
  <c r="F36" i="19" s="1"/>
  <c r="G8" i="19"/>
  <c r="E23" i="19"/>
  <c r="M23" i="19"/>
  <c r="H8" i="19"/>
  <c r="J23" i="19"/>
  <c r="F23" i="19"/>
  <c r="N23" i="19"/>
  <c r="O21" i="19"/>
  <c r="H12" i="34"/>
  <c r="O27" i="19"/>
  <c r="O25" i="19"/>
  <c r="F43" i="19" s="1"/>
  <c r="O22" i="19"/>
  <c r="C23" i="19"/>
  <c r="O26" i="19"/>
  <c r="E12" i="34"/>
  <c r="O12" i="19"/>
  <c r="O11" i="19"/>
  <c r="C13" i="34"/>
  <c r="E12" i="33"/>
  <c r="E14" i="38"/>
  <c r="D13" i="34"/>
  <c r="G13" i="34"/>
  <c r="C8" i="19"/>
  <c r="E11" i="34"/>
  <c r="H12" i="33"/>
  <c r="H14" i="38"/>
  <c r="O5" i="34"/>
  <c r="D13" i="33"/>
  <c r="G13" i="33"/>
  <c r="C13" i="33"/>
  <c r="E11" i="33"/>
  <c r="E11" i="16"/>
  <c r="G13" i="16"/>
  <c r="O5" i="33"/>
  <c r="D13" i="16"/>
  <c r="E12" i="16"/>
  <c r="H12" i="16"/>
  <c r="C13" i="16"/>
  <c r="H11" i="16"/>
  <c r="O5" i="16"/>
  <c r="H13" i="33" l="1"/>
  <c r="O28" i="19"/>
  <c r="O13" i="19"/>
  <c r="H13" i="16"/>
  <c r="H13" i="34"/>
  <c r="G43" i="19"/>
  <c r="H43" i="19" s="1"/>
  <c r="G36" i="19"/>
  <c r="D43" i="19"/>
  <c r="C43" i="19"/>
  <c r="D36" i="19"/>
  <c r="C36" i="19"/>
  <c r="O30" i="19"/>
  <c r="F44" i="19"/>
  <c r="F45" i="19" s="1"/>
  <c r="O23" i="19"/>
  <c r="O15" i="19"/>
  <c r="F37" i="19"/>
  <c r="F38" i="19" s="1"/>
  <c r="O14" i="19"/>
  <c r="O8" i="19"/>
  <c r="C44" i="19"/>
  <c r="C37" i="19"/>
  <c r="G44" i="19"/>
  <c r="G37" i="19"/>
  <c r="D44" i="19"/>
  <c r="D37" i="19"/>
  <c r="O31" i="19"/>
  <c r="O29" i="19"/>
  <c r="O7" i="34"/>
  <c r="O16" i="19"/>
  <c r="E13" i="34"/>
  <c r="E13" i="33"/>
  <c r="E13" i="16"/>
  <c r="H44" i="19" l="1"/>
  <c r="D45" i="19"/>
  <c r="C38" i="19"/>
  <c r="E36" i="19"/>
  <c r="D38" i="19"/>
  <c r="E43" i="19"/>
  <c r="C45" i="19"/>
  <c r="G38" i="19"/>
  <c r="H38" i="19" s="1"/>
  <c r="H36" i="19"/>
  <c r="H37" i="19"/>
  <c r="E37" i="19"/>
  <c r="E44" i="19"/>
  <c r="G45" i="19"/>
  <c r="H45" i="19" s="1"/>
  <c r="N46" i="34"/>
  <c r="C6" i="34" s="1"/>
  <c r="M46" i="34"/>
  <c r="L46" i="34"/>
  <c r="K46" i="34"/>
  <c r="J46" i="34"/>
  <c r="I46" i="34"/>
  <c r="H46" i="34"/>
  <c r="G46" i="34"/>
  <c r="F46" i="34"/>
  <c r="E46" i="34"/>
  <c r="E7" i="34" s="1"/>
  <c r="D46" i="34"/>
  <c r="D7" i="34" s="1"/>
  <c r="C46" i="34"/>
  <c r="C7" i="34" s="1"/>
  <c r="O45" i="34"/>
  <c r="O44" i="34"/>
  <c r="O10" i="38"/>
  <c r="D14" i="37"/>
  <c r="C14" i="37"/>
  <c r="G14" i="37"/>
  <c r="O8" i="37"/>
  <c r="O9" i="37"/>
  <c r="C10" i="37"/>
  <c r="N46" i="33"/>
  <c r="C6" i="33" s="1"/>
  <c r="M46" i="33"/>
  <c r="L46" i="33"/>
  <c r="K46" i="33"/>
  <c r="J46" i="33"/>
  <c r="I46" i="33"/>
  <c r="H46" i="33"/>
  <c r="G46" i="33"/>
  <c r="F46" i="33"/>
  <c r="E46" i="33"/>
  <c r="E7" i="33" s="1"/>
  <c r="D46" i="33"/>
  <c r="D7" i="33" s="1"/>
  <c r="C46" i="33"/>
  <c r="C7" i="33" s="1"/>
  <c r="O45" i="33"/>
  <c r="O44" i="33"/>
  <c r="N46" i="16"/>
  <c r="C6" i="16" s="1"/>
  <c r="M46" i="16"/>
  <c r="L46" i="16"/>
  <c r="K46" i="16"/>
  <c r="J46" i="16"/>
  <c r="I46" i="16"/>
  <c r="H46" i="16"/>
  <c r="G46" i="16"/>
  <c r="F46" i="16"/>
  <c r="E46" i="16"/>
  <c r="E7" i="16" s="1"/>
  <c r="D46" i="16"/>
  <c r="D7" i="16" s="1"/>
  <c r="C46" i="16"/>
  <c r="C7" i="16" s="1"/>
  <c r="O45" i="16"/>
  <c r="O44" i="16"/>
  <c r="E45" i="19" l="1"/>
  <c r="E38" i="19"/>
  <c r="O46" i="16"/>
  <c r="O46" i="33"/>
  <c r="O46" i="34"/>
  <c r="O7" i="16" l="1"/>
  <c r="L3" i="41"/>
  <c r="T3" i="41" s="1"/>
  <c r="F9" i="34"/>
  <c r="D3" i="42"/>
  <c r="F12" i="38"/>
  <c r="F12" i="37"/>
  <c r="F9" i="33"/>
  <c r="C9" i="33"/>
  <c r="C12" i="37" s="1"/>
  <c r="C12" i="38" s="1"/>
  <c r="C9" i="34" s="1"/>
  <c r="C34" i="19" s="1"/>
  <c r="C41" i="19" s="1"/>
  <c r="D10" i="33"/>
  <c r="D13" i="37" s="1"/>
  <c r="D13" i="38" s="1"/>
  <c r="D10" i="34" s="1"/>
  <c r="C10" i="33"/>
  <c r="C13" i="37" s="1"/>
  <c r="C13" i="38" s="1"/>
  <c r="C10" i="34" s="1"/>
  <c r="G10" i="33"/>
  <c r="G13" i="37" s="1"/>
  <c r="G13" i="38" s="1"/>
  <c r="G10" i="34" s="1"/>
  <c r="F10" i="33"/>
  <c r="F13" i="37" s="1"/>
  <c r="F13" i="38" s="1"/>
  <c r="F10" i="34" s="1"/>
  <c r="P3" i="33" l="1"/>
  <c r="O10" i="37"/>
  <c r="O7" i="33"/>
  <c r="P4" i="16"/>
  <c r="P4" i="33" l="1"/>
  <c r="E14" i="37"/>
  <c r="F14" i="37"/>
  <c r="H14" i="37" s="1"/>
  <c r="P3" i="34"/>
  <c r="P4" i="34"/>
  <c r="P3" i="16"/>
</calcChain>
</file>

<file path=xl/sharedStrings.xml><?xml version="1.0" encoding="utf-8"?>
<sst xmlns="http://schemas.openxmlformats.org/spreadsheetml/2006/main" count="423" uniqueCount="155">
  <si>
    <t>BMW</t>
  </si>
  <si>
    <t>MAR</t>
  </si>
  <si>
    <t>MOPEDS</t>
  </si>
  <si>
    <t>MOTORCYCLES</t>
  </si>
  <si>
    <t>TOTAL</t>
  </si>
  <si>
    <t>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</si>
  <si>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</si>
  <si>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</si>
  <si>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</si>
  <si>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</si>
  <si>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</si>
  <si>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</si>
  <si>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</si>
  <si>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</si>
  <si>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</si>
  <si>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</si>
  <si>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</si>
  <si>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change TOTAL y/y</t>
  </si>
  <si>
    <t>change NEW y/y</t>
  </si>
  <si>
    <t>change USED y/y</t>
  </si>
  <si>
    <t>NEW MC - share%</t>
  </si>
  <si>
    <t>NEW MP - share%</t>
  </si>
  <si>
    <t>MOTORCYCLE</t>
  </si>
  <si>
    <t>MOPED</t>
  </si>
  <si>
    <t>YAMAHA</t>
  </si>
  <si>
    <t>HONDA</t>
  </si>
  <si>
    <t>JUNAK</t>
  </si>
  <si>
    <t>SUZUKI</t>
  </si>
  <si>
    <t>ZIPP</t>
  </si>
  <si>
    <t>KAWASAKI</t>
  </si>
  <si>
    <t>KTM</t>
  </si>
  <si>
    <t>change
y/y</t>
  </si>
  <si>
    <t>MC PZPM 2008</t>
  </si>
  <si>
    <t>MC PZPM 2009</t>
  </si>
  <si>
    <t>YEAR</t>
  </si>
  <si>
    <t>New MC*</t>
  </si>
  <si>
    <t>New MP*</t>
  </si>
  <si>
    <t>NEW</t>
  </si>
  <si>
    <t>USED</t>
  </si>
  <si>
    <t xml:space="preserve">TYPE </t>
  </si>
  <si>
    <t>REMARK:* It was assumed that new motorcycles and mopeds are those without date of first registration abroad and not older than 3 year</t>
  </si>
  <si>
    <t>REMARK* It was assumed that new motorcycles and mopeds are those without date of first registration abroad and not older than 3 years</t>
  </si>
  <si>
    <t>ROMET MOTORS</t>
  </si>
  <si>
    <t>Segment</t>
  </si>
  <si>
    <t>BIG SCOOTER</t>
  </si>
  <si>
    <t>CHOPPER &amp; CRUISER</t>
  </si>
  <si>
    <t>STREET</t>
  </si>
  <si>
    <t>SUPERSPORT</t>
  </si>
  <si>
    <t>TOURIST</t>
  </si>
  <si>
    <t>ON/OFF</t>
  </si>
  <si>
    <t>OFF ROAD</t>
  </si>
  <si>
    <t>No.</t>
  </si>
  <si>
    <t>Make</t>
  </si>
  <si>
    <t>Engine Capacity</t>
  </si>
  <si>
    <t>Share %</t>
  </si>
  <si>
    <t>% Change</t>
  </si>
  <si>
    <t>Change
y/y</t>
  </si>
  <si>
    <t>Grand total</t>
  </si>
  <si>
    <t>sub ttl 1-10</t>
  </si>
  <si>
    <t>Other makes</t>
  </si>
  <si>
    <t>BIG SCOOTER ttl</t>
  </si>
  <si>
    <t>CHOPPER &amp; CRUISER ttl</t>
  </si>
  <si>
    <t>STREET ttl</t>
  </si>
  <si>
    <t>SUPERSPORT ttl</t>
  </si>
  <si>
    <t>TOURIST ttl</t>
  </si>
  <si>
    <t>ON/OFF ttl</t>
  </si>
  <si>
    <t>OFF ROAD ttl</t>
  </si>
  <si>
    <t>HUSQVARNA</t>
  </si>
  <si>
    <t>BARTON</t>
  </si>
  <si>
    <t>REGISTRATIONS (PZPM analysis based on Central Register of Vehicles, Ministry of Digital Affairs (CEP MC) - Total Market</t>
  </si>
  <si>
    <t>Source: PZPM analysis based on Central Register of Vehicles Ministry of Digital Affairs (CEP MC)</t>
  </si>
  <si>
    <t>electric</t>
  </si>
  <si>
    <t>&lt;=125cc</t>
  </si>
  <si>
    <t>125cc&lt;engine capacity&lt;=250cc</t>
  </si>
  <si>
    <t>250cc&lt;engine capacity&lt;=500cc</t>
  </si>
  <si>
    <t>500cc&lt;engine capacity&lt;=750cc</t>
  </si>
  <si>
    <t>ZHONGNENG</t>
  </si>
  <si>
    <t>2021
Share %</t>
  </si>
  <si>
    <t>VESPA</t>
  </si>
  <si>
    <t>YIBEN</t>
  </si>
  <si>
    <t>SPORT-TOURER</t>
  </si>
  <si>
    <t>SPORT-TOURER ttl</t>
  </si>
  <si>
    <t>TRIUMPH</t>
  </si>
  <si>
    <t>TOTAL 2022</t>
  </si>
  <si>
    <t>NEW PTW FIRST REGISTRATIONS IN POLAND in units, 2022</t>
  </si>
  <si>
    <t>2022
Share %</t>
  </si>
  <si>
    <t>NEW MP FIRST REGISTRATIONS IN POLAND in units, 2022 vs 2021</t>
  </si>
  <si>
    <t>USED PTW FIRST REGISTRATIONS IN POLAND in units, 2022</t>
  </si>
  <si>
    <t>YEAR 2022:</t>
  </si>
  <si>
    <t>NEW MC* 2022</t>
  </si>
  <si>
    <t>USED MC** 2022</t>
  </si>
  <si>
    <t>TOTAL MC 2022</t>
  </si>
  <si>
    <t>NEW MP* 2022</t>
  </si>
  <si>
    <t>USED MP** 2022</t>
  </si>
  <si>
    <t>TOTAL MP 2022</t>
  </si>
  <si>
    <t>OTHER ttl</t>
  </si>
  <si>
    <t>&gt;1000cm3</t>
  </si>
  <si>
    <t>750cc&lt;engine capacity&lt;=1000cc</t>
  </si>
  <si>
    <t>engine capacity&gt;1000cc</t>
  </si>
  <si>
    <t>HARLEY-DAVIDSON</t>
  </si>
  <si>
    <t>no data</t>
  </si>
  <si>
    <t>EFUN</t>
  </si>
  <si>
    <t>OTHER BRANDS</t>
  </si>
  <si>
    <t>TOP 10 TOTAL</t>
  </si>
  <si>
    <t>FIRST REGISTRATIONS OF PTW, 2023 VS 2022</t>
  </si>
  <si>
    <t>FIRST REGISTRATIONS OF NEW* PTW, 2023 vs 2022</t>
  </si>
  <si>
    <t>FIRST REGISTRATIONS OF NEW* MC, 2023 vs 2022</t>
  </si>
  <si>
    <t>FIRST REGISTRATIONS OF NEW* MP, 2023 vs 2022</t>
  </si>
  <si>
    <t>FIRST REGISTRATIONS OF NEW USED PTW, 2023 VS 2022</t>
  </si>
  <si>
    <t>MC and MP SHARE in TOTAL FIRST REGISTRATIONS, YEAR 2023</t>
  </si>
  <si>
    <t>NEW and USED PTW FIRST REGISTRATIONS IN POLAND in units, 2023</t>
  </si>
  <si>
    <t>TOTAL 2023</t>
  </si>
  <si>
    <t>2023 CHANGE % m/m</t>
  </si>
  <si>
    <t>2023 vs 2022 CHANGE %  y/y</t>
  </si>
  <si>
    <t>NEW PTW FIRST REGISTRATIONS IN POLAND in units, 2023</t>
  </si>
  <si>
    <t>change 2023/2022</t>
  </si>
  <si>
    <t>NEW MC FIRST REGISTRATIONS IN POLAND in units, 2023 vs 2022</t>
  </si>
  <si>
    <t>New* MOTORCYCLE - Top 10 Makes - 2023 YTD</t>
  </si>
  <si>
    <t>New MOTORCYCLES - makes ranking by DCC - 2023 YTD</t>
  </si>
  <si>
    <t>New MOTORCYCLES - makes ranking by segments - 2023 YTD</t>
  </si>
  <si>
    <t>New* MOPEDS - Top 10 Makes - 2023 YTD</t>
  </si>
  <si>
    <t>USED PTW FIRST REGISTRATIONS IN POLAND in units, 2023</t>
  </si>
  <si>
    <t>MC and MP SHARE in TOTAL FIRST REGISTRATIONS, in units, YEAR 2023</t>
  </si>
  <si>
    <t>TOTAL MP 2023</t>
  </si>
  <si>
    <t>USED MP** 2023</t>
  </si>
  <si>
    <t>NEW MP* 2023</t>
  </si>
  <si>
    <t>YEAR 2023:</t>
  </si>
  <si>
    <t>TOTAL MC 2023</t>
  </si>
  <si>
    <t>USED MC** 2023</t>
  </si>
  <si>
    <t>NEW MC* 2023</t>
  </si>
  <si>
    <t>change y/y</t>
  </si>
  <si>
    <t>R_PTW 2023vs2022</t>
  </si>
  <si>
    <t>R_PTW NEW 2023vs2022</t>
  </si>
  <si>
    <t>R_MC NEW 2023vs2022</t>
  </si>
  <si>
    <t>R_MC 2023 rankings</t>
  </si>
  <si>
    <t>R_MP NEW 2023vs2022</t>
  </si>
  <si>
    <t>R_MP_2023 ranking</t>
  </si>
  <si>
    <t>R_PTW USED 2023vs2022</t>
  </si>
  <si>
    <t>R_MC&amp;MP structure 2023</t>
  </si>
  <si>
    <t>YEAR-TO-DATE</t>
  </si>
  <si>
    <t>PEUGEOT</t>
  </si>
  <si>
    <t>KYMCO</t>
  </si>
  <si>
    <t>TORQ</t>
  </si>
  <si>
    <t>FIRST REGISTRATIONS of NEW* MC, TOP 10 BRANDS</t>
  </si>
  <si>
    <t>FIRST REGISTRATIONS MP, TOP 10 BRANDS</t>
  </si>
  <si>
    <t>ZONTES</t>
  </si>
  <si>
    <t>BETA</t>
  </si>
  <si>
    <t>SURRON</t>
  </si>
  <si>
    <t>other</t>
  </si>
  <si>
    <t>JANUARY-MAY</t>
  </si>
  <si>
    <t>BENELLI</t>
  </si>
  <si>
    <t>GAS GAS</t>
  </si>
  <si>
    <t>January-May</t>
  </si>
  <si>
    <t xml:space="preserve">Source: PZPM analysis based on Central Register of Vehicles, KPRM/Ministry of  Digital Affairs </t>
  </si>
  <si>
    <t>NEW and USED PTW FIRST REGISTRATIONS IN POLAND in units,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</si>
</sst>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\ _z_ł_-;\-* #,##0.0\ _z_ł_-;_-* &quot;-&quot;??\ _z_ł_-;_-@_-"/>
    <numFmt numFmtId="168" formatCode="#,##0_ ;\-#,##0\ "/>
  </numFmts>
  <fonts count="5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indexed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FF0000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name val="Barlow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7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7" fillId="3" borderId="0" applyNumberFormat="0" applyBorder="0" applyAlignment="0" applyProtection="0"/>
    <xf numFmtId="0" fontId="22" fillId="20" borderId="1" applyNumberFormat="0" applyAlignment="0" applyProtection="0"/>
    <xf numFmtId="0" fontId="17" fillId="21" borderId="2" applyNumberFormat="0" applyAlignment="0" applyProtection="0"/>
    <xf numFmtId="0" fontId="13" fillId="7" borderId="1" applyNumberFormat="0" applyAlignment="0" applyProtection="0"/>
    <xf numFmtId="0" fontId="14" fillId="20" borderId="3" applyNumberFormat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6" fillId="0" borderId="7" applyNumberFormat="0" applyFill="0" applyAlignment="0" applyProtection="0"/>
    <xf numFmtId="0" fontId="17" fillId="21" borderId="2" applyNumberFormat="0" applyAlignment="0" applyProtection="0"/>
    <xf numFmtId="0" fontId="16" fillId="0" borderId="7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2" fillId="23" borderId="8" applyNumberFormat="0" applyFont="0" applyAlignment="0" applyProtection="0"/>
    <xf numFmtId="0" fontId="22" fillId="20" borderId="1" applyNumberFormat="0" applyAlignment="0" applyProtection="0"/>
    <xf numFmtId="0" fontId="14" fillId="20" borderId="3" applyNumberFormat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5" fillId="0" borderId="0" applyNumberFormat="0" applyFill="0" applyBorder="0" applyAlignment="0" applyProtection="0"/>
    <xf numFmtId="0" fontId="2" fillId="0" borderId="0"/>
  </cellStyleXfs>
  <cellXfs count="253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/>
    <xf numFmtId="166" fontId="0" fillId="0" borderId="0" xfId="0" applyNumberFormat="1"/>
    <xf numFmtId="165" fontId="0" fillId="0" borderId="0" xfId="61" applyNumberFormat="1" applyFont="1"/>
    <xf numFmtId="0" fontId="3" fillId="0" borderId="0" xfId="56"/>
    <xf numFmtId="165" fontId="29" fillId="0" borderId="0" xfId="62" applyNumberFormat="1"/>
    <xf numFmtId="0" fontId="31" fillId="0" borderId="0" xfId="57" applyFont="1"/>
    <xf numFmtId="165" fontId="2" fillId="0" borderId="0" xfId="61" applyNumberFormat="1"/>
    <xf numFmtId="0" fontId="2" fillId="0" borderId="0" xfId="0" applyFont="1"/>
    <xf numFmtId="166" fontId="42" fillId="24" borderId="14" xfId="36" applyNumberFormat="1" applyFont="1" applyFill="1" applyBorder="1" applyAlignment="1">
      <alignment horizontal="center"/>
    </xf>
    <xf numFmtId="166" fontId="42" fillId="24" borderId="15" xfId="36" applyNumberFormat="1" applyFont="1" applyFill="1" applyBorder="1" applyAlignment="1">
      <alignment horizontal="left"/>
    </xf>
    <xf numFmtId="0" fontId="42" fillId="24" borderId="15" xfId="0" applyFont="1" applyFill="1" applyBorder="1"/>
    <xf numFmtId="0" fontId="42" fillId="24" borderId="16" xfId="0" applyFont="1" applyFill="1" applyBorder="1"/>
    <xf numFmtId="166" fontId="10" fillId="0" borderId="18" xfId="36" applyNumberFormat="1" applyFont="1" applyBorder="1" applyAlignment="1">
      <alignment wrapText="1"/>
    </xf>
    <xf numFmtId="0" fontId="0" fillId="0" borderId="19" xfId="0" applyBorder="1"/>
    <xf numFmtId="0" fontId="0" fillId="0" borderId="20" xfId="0" applyBorder="1"/>
    <xf numFmtId="166" fontId="10" fillId="0" borderId="21" xfId="36" applyNumberFormat="1" applyFont="1" applyBorder="1" applyAlignment="1">
      <alignment wrapText="1"/>
    </xf>
    <xf numFmtId="0" fontId="0" fillId="0" borderId="21" xfId="0" applyBorder="1"/>
    <xf numFmtId="0" fontId="2" fillId="0" borderId="19" xfId="0" applyFont="1" applyBorder="1"/>
    <xf numFmtId="166" fontId="10" fillId="0" borderId="22" xfId="36" applyNumberFormat="1" applyFont="1" applyBorder="1" applyAlignment="1">
      <alignment wrapText="1"/>
    </xf>
    <xf numFmtId="166" fontId="42" fillId="24" borderId="18" xfId="36" applyNumberFormat="1" applyFont="1" applyFill="1" applyBorder="1" applyAlignment="1">
      <alignment wrapText="1"/>
    </xf>
    <xf numFmtId="0" fontId="42" fillId="24" borderId="19" xfId="0" applyFont="1" applyFill="1" applyBorder="1"/>
    <xf numFmtId="0" fontId="42" fillId="24" borderId="20" xfId="0" applyFont="1" applyFill="1" applyBorder="1"/>
    <xf numFmtId="0" fontId="42" fillId="24" borderId="17" xfId="0" applyFont="1" applyFill="1" applyBorder="1"/>
    <xf numFmtId="166" fontId="6" fillId="25" borderId="18" xfId="36" applyNumberFormat="1" applyFont="1" applyFill="1" applyBorder="1"/>
    <xf numFmtId="10" fontId="6" fillId="25" borderId="19" xfId="61" applyNumberFormat="1" applyFont="1" applyFill="1" applyBorder="1"/>
    <xf numFmtId="166" fontId="6" fillId="25" borderId="20" xfId="0" applyNumberFormat="1" applyFont="1" applyFill="1" applyBorder="1"/>
    <xf numFmtId="166" fontId="6" fillId="25" borderId="23" xfId="36" applyNumberFormat="1" applyFont="1" applyFill="1" applyBorder="1"/>
    <xf numFmtId="165" fontId="6" fillId="25" borderId="24" xfId="61" applyNumberFormat="1" applyFont="1" applyFill="1" applyBorder="1"/>
    <xf numFmtId="165" fontId="6" fillId="25" borderId="25" xfId="61" applyNumberFormat="1" applyFont="1" applyFill="1" applyBorder="1"/>
    <xf numFmtId="166" fontId="2" fillId="0" borderId="0" xfId="36" applyNumberFormat="1" applyFont="1"/>
    <xf numFmtId="3" fontId="0" fillId="0" borderId="0" xfId="0" applyNumberFormat="1"/>
    <xf numFmtId="0" fontId="42" fillId="24" borderId="17" xfId="0" applyFont="1" applyFill="1" applyBorder="1" applyAlignment="1">
      <alignment horizontal="center" vertical="center" wrapText="1"/>
    </xf>
    <xf numFmtId="166" fontId="28" fillId="0" borderId="21" xfId="36" applyNumberFormat="1" applyFont="1" applyBorder="1" applyAlignment="1">
      <alignment wrapText="1"/>
    </xf>
    <xf numFmtId="166" fontId="2" fillId="0" borderId="21" xfId="36" applyNumberFormat="1" applyBorder="1"/>
    <xf numFmtId="165" fontId="10" fillId="0" borderId="21" xfId="61" applyNumberFormat="1" applyFont="1" applyBorder="1" applyAlignment="1">
      <alignment horizontal="right" wrapText="1"/>
    </xf>
    <xf numFmtId="166" fontId="28" fillId="0" borderId="22" xfId="36" applyNumberFormat="1" applyFont="1" applyFill="1" applyBorder="1" applyAlignment="1">
      <alignment wrapText="1"/>
    </xf>
    <xf numFmtId="166" fontId="2" fillId="0" borderId="22" xfId="36" applyNumberFormat="1" applyFill="1" applyBorder="1"/>
    <xf numFmtId="165" fontId="10" fillId="0" borderId="22" xfId="61" applyNumberFormat="1" applyFont="1" applyFill="1" applyBorder="1" applyAlignment="1">
      <alignment horizontal="right" wrapText="1"/>
    </xf>
    <xf numFmtId="166" fontId="10" fillId="0" borderId="22" xfId="36" applyNumberFormat="1" applyFont="1" applyFill="1" applyBorder="1" applyAlignment="1">
      <alignment wrapText="1"/>
    </xf>
    <xf numFmtId="166" fontId="42" fillId="24" borderId="26" xfId="36" applyNumberFormat="1" applyFont="1" applyFill="1" applyBorder="1"/>
    <xf numFmtId="165" fontId="42" fillId="24" borderId="26" xfId="61" applyNumberFormat="1" applyFont="1" applyFill="1" applyBorder="1" applyAlignment="1">
      <alignment horizontal="right" wrapText="1"/>
    </xf>
    <xf numFmtId="166" fontId="2" fillId="0" borderId="0" xfId="36" applyNumberFormat="1"/>
    <xf numFmtId="166" fontId="43" fillId="24" borderId="21" xfId="36" applyNumberFormat="1" applyFont="1" applyFill="1" applyBorder="1" applyAlignment="1">
      <alignment horizontal="center"/>
    </xf>
    <xf numFmtId="166" fontId="43" fillId="24" borderId="21" xfId="36" applyNumberFormat="1" applyFont="1" applyFill="1" applyBorder="1" applyAlignment="1">
      <alignment horizontal="left"/>
    </xf>
    <xf numFmtId="0" fontId="43" fillId="24" borderId="21" xfId="0" applyFont="1" applyFill="1" applyBorder="1"/>
    <xf numFmtId="0" fontId="43" fillId="24" borderId="14" xfId="0" applyFont="1" applyFill="1" applyBorder="1"/>
    <xf numFmtId="166" fontId="28" fillId="0" borderId="27" xfId="36" applyNumberFormat="1" applyFont="1" applyBorder="1" applyAlignment="1">
      <alignment wrapText="1"/>
    </xf>
    <xf numFmtId="0" fontId="0" fillId="0" borderId="27" xfId="0" applyBorder="1"/>
    <xf numFmtId="0" fontId="0" fillId="0" borderId="18" xfId="0" applyBorder="1"/>
    <xf numFmtId="0" fontId="2" fillId="0" borderId="27" xfId="0" applyFont="1" applyBorder="1"/>
    <xf numFmtId="166" fontId="42" fillId="24" borderId="27" xfId="36" applyNumberFormat="1" applyFont="1" applyFill="1" applyBorder="1" applyAlignment="1">
      <alignment wrapText="1"/>
    </xf>
    <xf numFmtId="0" fontId="42" fillId="24" borderId="27" xfId="0" applyFont="1" applyFill="1" applyBorder="1"/>
    <xf numFmtId="0" fontId="42" fillId="24" borderId="18" xfId="0" applyFont="1" applyFill="1" applyBorder="1"/>
    <xf numFmtId="166" fontId="6" fillId="25" borderId="27" xfId="36" applyNumberFormat="1" applyFont="1" applyFill="1" applyBorder="1"/>
    <xf numFmtId="10" fontId="6" fillId="25" borderId="27" xfId="61" applyNumberFormat="1" applyFont="1" applyFill="1" applyBorder="1"/>
    <xf numFmtId="166" fontId="6" fillId="25" borderId="18" xfId="0" applyNumberFormat="1" applyFont="1" applyFill="1" applyBorder="1"/>
    <xf numFmtId="166" fontId="6" fillId="25" borderId="22" xfId="36" applyNumberFormat="1" applyFont="1" applyFill="1" applyBorder="1"/>
    <xf numFmtId="165" fontId="6" fillId="25" borderId="22" xfId="61" applyNumberFormat="1" applyFont="1" applyFill="1" applyBorder="1"/>
    <xf numFmtId="165" fontId="6" fillId="25" borderId="23" xfId="61" applyNumberFormat="1" applyFont="1" applyFill="1" applyBorder="1"/>
    <xf numFmtId="166" fontId="10" fillId="0" borderId="0" xfId="36" applyNumberFormat="1" applyFont="1" applyAlignment="1">
      <alignment wrapText="1"/>
    </xf>
    <xf numFmtId="166" fontId="10" fillId="0" borderId="0" xfId="36" applyNumberFormat="1" applyFont="1" applyAlignment="1">
      <alignment horizontal="right" wrapText="1"/>
    </xf>
    <xf numFmtId="166" fontId="2" fillId="0" borderId="22" xfId="36" applyNumberFormat="1" applyBorder="1"/>
    <xf numFmtId="165" fontId="10" fillId="0" borderId="22" xfId="61" applyNumberFormat="1" applyFont="1" applyBorder="1" applyAlignment="1">
      <alignment horizontal="right" wrapText="1"/>
    </xf>
    <xf numFmtId="166" fontId="42" fillId="24" borderId="17" xfId="36" applyNumberFormat="1" applyFont="1" applyFill="1" applyBorder="1"/>
    <xf numFmtId="165" fontId="42" fillId="24" borderId="17" xfId="61" applyNumberFormat="1" applyFont="1" applyFill="1" applyBorder="1" applyAlignment="1">
      <alignment horizontal="right" wrapText="1"/>
    </xf>
    <xf numFmtId="167" fontId="0" fillId="0" borderId="0" xfId="0" applyNumberFormat="1"/>
    <xf numFmtId="166" fontId="6" fillId="0" borderId="0" xfId="36" applyNumberFormat="1" applyFont="1"/>
    <xf numFmtId="166" fontId="6" fillId="0" borderId="0" xfId="0" applyNumberFormat="1" applyFont="1"/>
    <xf numFmtId="0" fontId="0" fillId="0" borderId="0" xfId="0" applyAlignment="1">
      <alignment horizontal="center" vertical="center"/>
    </xf>
    <xf numFmtId="166" fontId="42" fillId="24" borderId="17" xfId="36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7" xfId="0" applyBorder="1"/>
    <xf numFmtId="0" fontId="2" fillId="0" borderId="21" xfId="0" applyFont="1" applyBorder="1"/>
    <xf numFmtId="165" fontId="2" fillId="0" borderId="0" xfId="61" applyNumberFormat="1" applyFont="1" applyBorder="1"/>
    <xf numFmtId="0" fontId="2" fillId="0" borderId="28" xfId="0" applyFont="1" applyBorder="1"/>
    <xf numFmtId="0" fontId="0" fillId="0" borderId="28" xfId="0" applyBorder="1"/>
    <xf numFmtId="165" fontId="2" fillId="0" borderId="0" xfId="61" applyNumberFormat="1" applyFont="1"/>
    <xf numFmtId="0" fontId="2" fillId="26" borderId="28" xfId="0" applyFont="1" applyFill="1" applyBorder="1"/>
    <xf numFmtId="0" fontId="0" fillId="26" borderId="28" xfId="0" applyFill="1" applyBorder="1"/>
    <xf numFmtId="0" fontId="6" fillId="25" borderId="28" xfId="0" applyFont="1" applyFill="1" applyBorder="1"/>
    <xf numFmtId="0" fontId="0" fillId="25" borderId="28" xfId="0" applyFill="1" applyBorder="1"/>
    <xf numFmtId="165" fontId="0" fillId="26" borderId="28" xfId="61" applyNumberFormat="1" applyFont="1" applyFill="1" applyBorder="1" applyAlignment="1">
      <alignment shrinkToFit="1"/>
    </xf>
    <xf numFmtId="165" fontId="0" fillId="0" borderId="0" xfId="61" applyNumberFormat="1" applyFont="1" applyAlignment="1">
      <alignment shrinkToFit="1"/>
    </xf>
    <xf numFmtId="165" fontId="9" fillId="0" borderId="0" xfId="61" applyNumberFormat="1" applyFont="1" applyAlignment="1">
      <alignment shrinkToFit="1"/>
    </xf>
    <xf numFmtId="0" fontId="42" fillId="24" borderId="28" xfId="0" applyFont="1" applyFill="1" applyBorder="1" applyAlignment="1">
      <alignment horizontal="center" vertical="center" wrapText="1"/>
    </xf>
    <xf numFmtId="166" fontId="10" fillId="0" borderId="28" xfId="36" applyNumberFormat="1" applyFont="1" applyBorder="1" applyAlignment="1">
      <alignment vertical="center" wrapText="1"/>
    </xf>
    <xf numFmtId="166" fontId="2" fillId="0" borderId="28" xfId="36" applyNumberFormat="1" applyBorder="1" applyAlignment="1">
      <alignment vertical="center"/>
    </xf>
    <xf numFmtId="165" fontId="10" fillId="0" borderId="28" xfId="61" applyNumberFormat="1" applyFont="1" applyBorder="1" applyAlignment="1">
      <alignment horizontal="center" vertical="center" wrapText="1"/>
    </xf>
    <xf numFmtId="166" fontId="10" fillId="0" borderId="0" xfId="36" applyNumberFormat="1" applyFont="1" applyBorder="1" applyAlignment="1">
      <alignment wrapText="1"/>
    </xf>
    <xf numFmtId="166" fontId="2" fillId="0" borderId="0" xfId="36" applyNumberFormat="1" applyBorder="1"/>
    <xf numFmtId="165" fontId="10" fillId="0" borderId="0" xfId="61" applyNumberFormat="1" applyFont="1" applyBorder="1" applyAlignment="1">
      <alignment horizontal="right" wrapText="1"/>
    </xf>
    <xf numFmtId="0" fontId="0" fillId="0" borderId="10" xfId="0" applyBorder="1"/>
    <xf numFmtId="0" fontId="0" fillId="0" borderId="12" xfId="0" applyBorder="1"/>
    <xf numFmtId="0" fontId="31" fillId="0" borderId="0" xfId="57" applyFont="1" applyAlignment="1">
      <alignment vertical="center" wrapText="1"/>
    </xf>
    <xf numFmtId="0" fontId="46" fillId="24" borderId="28" xfId="54" applyFont="1" applyFill="1" applyBorder="1" applyAlignment="1">
      <alignment horizontal="center" vertical="center"/>
    </xf>
    <xf numFmtId="0" fontId="31" fillId="0" borderId="0" xfId="57" applyFont="1" applyAlignment="1">
      <alignment horizontal="center" vertical="center" wrapText="1"/>
    </xf>
    <xf numFmtId="0" fontId="31" fillId="0" borderId="28" xfId="54" applyFont="1" applyBorder="1" applyAlignment="1">
      <alignment horizontal="center" vertical="center"/>
    </xf>
    <xf numFmtId="0" fontId="31" fillId="0" borderId="28" xfId="54" applyFont="1" applyBorder="1" applyAlignment="1">
      <alignment vertical="center"/>
    </xf>
    <xf numFmtId="3" fontId="31" fillId="0" borderId="28" xfId="54" applyNumberFormat="1" applyFont="1" applyBorder="1" applyAlignment="1">
      <alignment vertical="center"/>
    </xf>
    <xf numFmtId="10" fontId="31" fillId="0" borderId="28" xfId="62" applyNumberFormat="1" applyFont="1" applyBorder="1" applyAlignment="1">
      <alignment vertical="center"/>
    </xf>
    <xf numFmtId="0" fontId="47" fillId="24" borderId="28" xfId="54" applyFont="1" applyFill="1" applyBorder="1" applyAlignment="1">
      <alignment horizontal="center" vertical="center"/>
    </xf>
    <xf numFmtId="0" fontId="31" fillId="27" borderId="28" xfId="54" applyFont="1" applyFill="1" applyBorder="1" applyAlignment="1">
      <alignment horizontal="center" vertical="center"/>
    </xf>
    <xf numFmtId="0" fontId="31" fillId="27" borderId="28" xfId="54" applyFont="1" applyFill="1" applyBorder="1" applyAlignment="1">
      <alignment vertical="center"/>
    </xf>
    <xf numFmtId="3" fontId="31" fillId="27" borderId="28" xfId="54" applyNumberFormat="1" applyFont="1" applyFill="1" applyBorder="1" applyAlignment="1">
      <alignment vertical="center"/>
    </xf>
    <xf numFmtId="10" fontId="31" fillId="27" borderId="28" xfId="62" applyNumberFormat="1" applyFont="1" applyFill="1" applyBorder="1" applyAlignment="1">
      <alignment vertical="center"/>
    </xf>
    <xf numFmtId="0" fontId="31" fillId="0" borderId="28" xfId="56" applyFont="1" applyBorder="1"/>
    <xf numFmtId="0" fontId="31" fillId="0" borderId="28" xfId="54" applyFont="1" applyBorder="1"/>
    <xf numFmtId="3" fontId="1" fillId="0" borderId="28" xfId="0" applyNumberFormat="1" applyFont="1" applyBorder="1" applyAlignment="1">
      <alignment horizontal="right"/>
    </xf>
    <xf numFmtId="165" fontId="31" fillId="0" borderId="28" xfId="62" applyNumberFormat="1" applyFont="1" applyBorder="1"/>
    <xf numFmtId="165" fontId="31" fillId="0" borderId="29" xfId="62" applyNumberFormat="1" applyFont="1" applyBorder="1"/>
    <xf numFmtId="165" fontId="31" fillId="0" borderId="30" xfId="62" applyNumberFormat="1" applyFont="1" applyBorder="1"/>
    <xf numFmtId="0" fontId="31" fillId="27" borderId="28" xfId="54" applyFont="1" applyFill="1" applyBorder="1"/>
    <xf numFmtId="3" fontId="1" fillId="27" borderId="28" xfId="0" applyNumberFormat="1" applyFont="1" applyFill="1" applyBorder="1" applyAlignment="1">
      <alignment horizontal="right"/>
    </xf>
    <xf numFmtId="165" fontId="31" fillId="27" borderId="28" xfId="62" applyNumberFormat="1" applyFont="1" applyFill="1" applyBorder="1"/>
    <xf numFmtId="165" fontId="31" fillId="0" borderId="31" xfId="62" applyNumberFormat="1" applyFont="1" applyBorder="1"/>
    <xf numFmtId="165" fontId="31" fillId="0" borderId="32" xfId="62" applyNumberFormat="1" applyFont="1" applyBorder="1"/>
    <xf numFmtId="0" fontId="31" fillId="27" borderId="28" xfId="56" applyFont="1" applyFill="1" applyBorder="1"/>
    <xf numFmtId="3" fontId="31" fillId="27" borderId="28" xfId="56" applyNumberFormat="1" applyFont="1" applyFill="1" applyBorder="1"/>
    <xf numFmtId="165" fontId="31" fillId="0" borderId="33" xfId="61" applyNumberFormat="1" applyFont="1" applyBorder="1"/>
    <xf numFmtId="165" fontId="31" fillId="0" borderId="34" xfId="61" applyNumberFormat="1" applyFont="1" applyBorder="1"/>
    <xf numFmtId="0" fontId="35" fillId="25" borderId="28" xfId="56" applyFont="1" applyFill="1" applyBorder="1"/>
    <xf numFmtId="0" fontId="31" fillId="25" borderId="28" xfId="56" applyFont="1" applyFill="1" applyBorder="1"/>
    <xf numFmtId="3" fontId="40" fillId="25" borderId="28" xfId="54" applyNumberFormat="1" applyFont="1" applyFill="1" applyBorder="1"/>
    <xf numFmtId="165" fontId="40" fillId="25" borderId="28" xfId="54" applyNumberFormat="1" applyFont="1" applyFill="1" applyBorder="1"/>
    <xf numFmtId="165" fontId="40" fillId="25" borderId="28" xfId="62" applyNumberFormat="1" applyFont="1" applyFill="1" applyBorder="1"/>
    <xf numFmtId="0" fontId="1" fillId="0" borderId="28" xfId="0" applyFont="1" applyBorder="1"/>
    <xf numFmtId="0" fontId="1" fillId="27" borderId="28" xfId="0" applyFont="1" applyFill="1" applyBorder="1"/>
    <xf numFmtId="3" fontId="37" fillId="25" borderId="28" xfId="56" applyNumberFormat="1" applyFont="1" applyFill="1" applyBorder="1"/>
    <xf numFmtId="165" fontId="37" fillId="25" borderId="28" xfId="62" applyNumberFormat="1" applyFont="1" applyFill="1" applyBorder="1"/>
    <xf numFmtId="165" fontId="35" fillId="25" borderId="28" xfId="62" applyNumberFormat="1" applyFont="1" applyFill="1" applyBorder="1"/>
    <xf numFmtId="3" fontId="46" fillId="24" borderId="28" xfId="54" applyNumberFormat="1" applyFont="1" applyFill="1" applyBorder="1" applyAlignment="1">
      <alignment vertical="center"/>
    </xf>
    <xf numFmtId="9" fontId="46" fillId="24" borderId="28" xfId="62" applyFont="1" applyFill="1" applyBorder="1" applyAlignment="1">
      <alignment vertical="center"/>
    </xf>
    <xf numFmtId="165" fontId="46" fillId="24" borderId="28" xfId="54" applyNumberFormat="1" applyFont="1" applyFill="1" applyBorder="1" applyAlignment="1">
      <alignment vertical="center"/>
    </xf>
    <xf numFmtId="0" fontId="31" fillId="0" borderId="0" xfId="0" applyFont="1"/>
    <xf numFmtId="0" fontId="34" fillId="0" borderId="0" xfId="55" applyFont="1" applyAlignment="1">
      <alignment vertical="center"/>
    </xf>
    <xf numFmtId="0" fontId="46" fillId="24" borderId="28" xfId="56" applyFont="1" applyFill="1" applyBorder="1"/>
    <xf numFmtId="3" fontId="46" fillId="24" borderId="28" xfId="54" applyNumberFormat="1" applyFont="1" applyFill="1" applyBorder="1"/>
    <xf numFmtId="165" fontId="46" fillId="24" borderId="28" xfId="54" applyNumberFormat="1" applyFont="1" applyFill="1" applyBorder="1"/>
    <xf numFmtId="165" fontId="46" fillId="24" borderId="28" xfId="62" applyNumberFormat="1" applyFont="1" applyFill="1" applyBorder="1"/>
    <xf numFmtId="9" fontId="46" fillId="24" borderId="28" xfId="62" applyFont="1" applyFill="1" applyBorder="1"/>
    <xf numFmtId="0" fontId="38" fillId="0" borderId="0" xfId="57" applyFont="1"/>
    <xf numFmtId="0" fontId="43" fillId="24" borderId="28" xfId="0" applyFont="1" applyFill="1" applyBorder="1"/>
    <xf numFmtId="166" fontId="43" fillId="24" borderId="28" xfId="36" applyNumberFormat="1" applyFont="1" applyFill="1" applyBorder="1" applyAlignment="1">
      <alignment horizontal="left"/>
    </xf>
    <xf numFmtId="0" fontId="9" fillId="0" borderId="0" xfId="0" applyFont="1"/>
    <xf numFmtId="0" fontId="42" fillId="24" borderId="28" xfId="0" applyFont="1" applyFill="1" applyBorder="1"/>
    <xf numFmtId="165" fontId="2" fillId="26" borderId="28" xfId="61" applyNumberFormat="1" applyFill="1" applyBorder="1"/>
    <xf numFmtId="165" fontId="2" fillId="26" borderId="28" xfId="61" applyNumberFormat="1" applyFill="1" applyBorder="1" applyAlignment="1">
      <alignment shrinkToFit="1"/>
    </xf>
    <xf numFmtId="165" fontId="2" fillId="0" borderId="0" xfId="61" applyNumberFormat="1" applyAlignment="1">
      <alignment shrinkToFit="1"/>
    </xf>
    <xf numFmtId="166" fontId="10" fillId="0" borderId="28" xfId="36" applyNumberFormat="1" applyFont="1" applyBorder="1" applyAlignment="1">
      <alignment wrapText="1"/>
    </xf>
    <xf numFmtId="0" fontId="0" fillId="0" borderId="13" xfId="0" applyBorder="1"/>
    <xf numFmtId="0" fontId="2" fillId="0" borderId="13" xfId="0" applyFont="1" applyBorder="1"/>
    <xf numFmtId="0" fontId="10" fillId="0" borderId="13" xfId="0" applyFont="1" applyBorder="1"/>
    <xf numFmtId="0" fontId="49" fillId="0" borderId="13" xfId="0" applyFont="1" applyBorder="1"/>
    <xf numFmtId="9" fontId="0" fillId="0" borderId="0" xfId="0" applyNumberFormat="1"/>
    <xf numFmtId="0" fontId="3" fillId="0" borderId="0" xfId="56" applyAlignment="1">
      <alignment vertical="center" wrapText="1"/>
    </xf>
    <xf numFmtId="0" fontId="3" fillId="0" borderId="0" xfId="56" applyAlignment="1">
      <alignment horizontal="center" vertical="center" wrapText="1"/>
    </xf>
    <xf numFmtId="0" fontId="3" fillId="0" borderId="0" xfId="56" applyAlignment="1">
      <alignment horizontal="center" vertical="center"/>
    </xf>
    <xf numFmtId="165" fontId="31" fillId="0" borderId="28" xfId="62" applyNumberFormat="1" applyFont="1" applyBorder="1" applyAlignment="1">
      <alignment vertical="center"/>
    </xf>
    <xf numFmtId="165" fontId="31" fillId="27" borderId="28" xfId="62" applyNumberFormat="1" applyFont="1" applyFill="1" applyBorder="1" applyAlignment="1">
      <alignment vertical="center"/>
    </xf>
    <xf numFmtId="0" fontId="2" fillId="0" borderId="0" xfId="54" applyFont="1"/>
    <xf numFmtId="0" fontId="30" fillId="0" borderId="0" xfId="56" applyFont="1"/>
    <xf numFmtId="166" fontId="43" fillId="24" borderId="28" xfId="36" applyNumberFormat="1" applyFont="1" applyFill="1" applyBorder="1" applyAlignment="1">
      <alignment horizontal="center"/>
    </xf>
    <xf numFmtId="166" fontId="42" fillId="24" borderId="28" xfId="36" applyNumberFormat="1" applyFont="1" applyFill="1" applyBorder="1" applyAlignment="1">
      <alignment wrapText="1"/>
    </xf>
    <xf numFmtId="166" fontId="2" fillId="25" borderId="28" xfId="36" applyNumberFormat="1" applyFill="1" applyBorder="1"/>
    <xf numFmtId="10" fontId="2" fillId="25" borderId="28" xfId="61" applyNumberFormat="1" applyFont="1" applyFill="1" applyBorder="1"/>
    <xf numFmtId="166" fontId="2" fillId="25" borderId="28" xfId="0" applyNumberFormat="1" applyFont="1" applyFill="1" applyBorder="1"/>
    <xf numFmtId="165" fontId="2" fillId="25" borderId="28" xfId="61" applyNumberFormat="1" applyFont="1" applyFill="1" applyBorder="1"/>
    <xf numFmtId="166" fontId="2" fillId="0" borderId="28" xfId="36" applyNumberFormat="1" applyBorder="1"/>
    <xf numFmtId="165" fontId="10" fillId="0" borderId="28" xfId="61" applyNumberFormat="1" applyFont="1" applyBorder="1" applyAlignment="1">
      <alignment horizontal="right" wrapText="1"/>
    </xf>
    <xf numFmtId="166" fontId="43" fillId="24" borderId="28" xfId="36" applyNumberFormat="1" applyFont="1" applyFill="1" applyBorder="1"/>
    <xf numFmtId="165" fontId="43" fillId="24" borderId="28" xfId="61" applyNumberFormat="1" applyFont="1" applyFill="1" applyBorder="1" applyAlignment="1">
      <alignment horizontal="right" wrapText="1"/>
    </xf>
    <xf numFmtId="0" fontId="44" fillId="24" borderId="28" xfId="0" applyFont="1" applyFill="1" applyBorder="1"/>
    <xf numFmtId="0" fontId="50" fillId="25" borderId="28" xfId="0" applyFont="1" applyFill="1" applyBorder="1"/>
    <xf numFmtId="0" fontId="8" fillId="0" borderId="28" xfId="0" applyFont="1" applyBorder="1"/>
    <xf numFmtId="0" fontId="45" fillId="24" borderId="28" xfId="0" applyFont="1" applyFill="1" applyBorder="1"/>
    <xf numFmtId="0" fontId="8" fillId="26" borderId="28" xfId="0" applyFont="1" applyFill="1" applyBorder="1"/>
    <xf numFmtId="165" fontId="8" fillId="26" borderId="28" xfId="61" applyNumberFormat="1" applyFont="1" applyFill="1" applyBorder="1"/>
    <xf numFmtId="0" fontId="8" fillId="25" borderId="28" xfId="0" applyFont="1" applyFill="1" applyBorder="1"/>
    <xf numFmtId="166" fontId="10" fillId="0" borderId="35" xfId="36" applyNumberFormat="1" applyFont="1" applyBorder="1" applyAlignment="1">
      <alignment wrapText="1"/>
    </xf>
    <xf numFmtId="168" fontId="2" fillId="0" borderId="35" xfId="36" applyNumberFormat="1" applyBorder="1"/>
    <xf numFmtId="165" fontId="10" fillId="0" borderId="35" xfId="61" applyNumberFormat="1" applyFont="1" applyBorder="1" applyAlignment="1">
      <alignment horizontal="right" wrapText="1"/>
    </xf>
    <xf numFmtId="166" fontId="10" fillId="0" borderId="36" xfId="36" applyNumberFormat="1" applyFont="1" applyBorder="1" applyAlignment="1">
      <alignment wrapText="1"/>
    </xf>
    <xf numFmtId="168" fontId="2" fillId="0" borderId="36" xfId="36" applyNumberFormat="1" applyBorder="1"/>
    <xf numFmtId="165" fontId="10" fillId="0" borderId="36" xfId="61" applyNumberFormat="1" applyFont="1" applyBorder="1" applyAlignment="1">
      <alignment horizontal="right" wrapText="1"/>
    </xf>
    <xf numFmtId="168" fontId="43" fillId="24" borderId="28" xfId="36" applyNumberFormat="1" applyFont="1" applyFill="1" applyBorder="1"/>
    <xf numFmtId="166" fontId="10" fillId="0" borderId="35" xfId="36" applyNumberFormat="1" applyFont="1" applyBorder="1" applyAlignment="1">
      <alignment horizontal="left" wrapText="1"/>
    </xf>
    <xf numFmtId="166" fontId="10" fillId="0" borderId="36" xfId="36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35" fillId="25" borderId="37" xfId="56" applyFont="1" applyFill="1" applyBorder="1"/>
    <xf numFmtId="0" fontId="35" fillId="25" borderId="38" xfId="56" applyFont="1" applyFill="1" applyBorder="1"/>
    <xf numFmtId="0" fontId="8" fillId="0" borderId="28" xfId="56" applyFont="1" applyBorder="1"/>
    <xf numFmtId="165" fontId="51" fillId="24" borderId="28" xfId="54" applyNumberFormat="1" applyFont="1" applyFill="1" applyBorder="1" applyAlignment="1">
      <alignment vertical="center"/>
    </xf>
    <xf numFmtId="165" fontId="52" fillId="0" borderId="28" xfId="62" applyNumberFormat="1" applyFont="1" applyBorder="1" applyAlignment="1">
      <alignment vertical="center"/>
    </xf>
    <xf numFmtId="166" fontId="2" fillId="0" borderId="0" xfId="36" applyNumberFormat="1" applyAlignment="1">
      <alignment horizontal="center" vertical="center"/>
    </xf>
    <xf numFmtId="166" fontId="2" fillId="0" borderId="0" xfId="36" applyNumberFormat="1" applyFont="1" applyAlignment="1">
      <alignment horizontal="center" vertical="center"/>
    </xf>
    <xf numFmtId="166" fontId="42" fillId="24" borderId="17" xfId="36" applyNumberFormat="1" applyFont="1" applyFill="1" applyBorder="1" applyAlignment="1">
      <alignment horizontal="center" vertical="center"/>
    </xf>
    <xf numFmtId="165" fontId="44" fillId="24" borderId="17" xfId="61" applyNumberFormat="1" applyFont="1" applyFill="1" applyBorder="1" applyAlignment="1">
      <alignment horizontal="center" vertical="center" shrinkToFit="1"/>
    </xf>
    <xf numFmtId="166" fontId="43" fillId="24" borderId="17" xfId="36" applyNumberFormat="1" applyFont="1" applyFill="1" applyBorder="1" applyAlignment="1">
      <alignment horizontal="center" vertical="center" wrapText="1"/>
    </xf>
    <xf numFmtId="165" fontId="44" fillId="24" borderId="17" xfId="61" applyNumberFormat="1" applyFont="1" applyFill="1" applyBorder="1" applyAlignment="1">
      <alignment horizontal="center" vertical="center" wrapText="1" shrinkToFit="1"/>
    </xf>
    <xf numFmtId="165" fontId="45" fillId="24" borderId="17" xfId="61" applyNumberFormat="1" applyFont="1" applyFill="1" applyBorder="1" applyAlignment="1">
      <alignment horizontal="center" vertical="center" shrinkToFit="1"/>
    </xf>
    <xf numFmtId="166" fontId="42" fillId="24" borderId="17" xfId="36" applyNumberFormat="1" applyFont="1" applyFill="1" applyBorder="1" applyAlignment="1">
      <alignment horizontal="center" vertical="center" wrapText="1"/>
    </xf>
    <xf numFmtId="165" fontId="45" fillId="24" borderId="17" xfId="6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4" borderId="28" xfId="36" applyNumberFormat="1" applyFont="1" applyFill="1" applyBorder="1" applyAlignment="1">
      <alignment horizontal="center" vertical="center"/>
    </xf>
    <xf numFmtId="165" fontId="45" fillId="24" borderId="28" xfId="61" applyNumberFormat="1" applyFont="1" applyFill="1" applyBorder="1" applyAlignment="1">
      <alignment horizontal="center" vertical="center" shrinkToFit="1"/>
    </xf>
    <xf numFmtId="166" fontId="42" fillId="24" borderId="28" xfId="36" applyNumberFormat="1" applyFont="1" applyFill="1" applyBorder="1" applyAlignment="1">
      <alignment horizontal="center" vertical="center" wrapText="1"/>
    </xf>
    <xf numFmtId="165" fontId="45" fillId="24" borderId="28" xfId="61" applyNumberFormat="1" applyFont="1" applyFill="1" applyBorder="1" applyAlignment="1">
      <alignment horizontal="center" vertical="center" wrapText="1" shrinkToFit="1"/>
    </xf>
    <xf numFmtId="0" fontId="46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 wrapText="1"/>
    </xf>
    <xf numFmtId="0" fontId="46" fillId="24" borderId="28" xfId="54" applyFont="1" applyFill="1" applyBorder="1" applyAlignment="1">
      <alignment horizontal="center" vertical="center"/>
    </xf>
    <xf numFmtId="0" fontId="37" fillId="25" borderId="28" xfId="56" applyFont="1" applyFill="1" applyBorder="1" applyAlignment="1">
      <alignment horizontal="center"/>
    </xf>
    <xf numFmtId="0" fontId="48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/>
    </xf>
    <xf numFmtId="0" fontId="47" fillId="24" borderId="28" xfId="54" applyFont="1" applyFill="1" applyBorder="1" applyAlignment="1">
      <alignment horizontal="center" vertical="center" wrapText="1"/>
    </xf>
    <xf numFmtId="0" fontId="47" fillId="24" borderId="28" xfId="54" applyFont="1" applyFill="1" applyBorder="1" applyAlignment="1">
      <alignment horizontal="center" vertical="center"/>
    </xf>
    <xf numFmtId="0" fontId="34" fillId="0" borderId="0" xfId="55" applyFont="1" applyAlignment="1">
      <alignment horizontal="center" vertical="center"/>
    </xf>
    <xf numFmtId="0" fontId="34" fillId="0" borderId="0" xfId="54" applyFont="1" applyAlignment="1">
      <alignment horizontal="center" vertical="center"/>
    </xf>
    <xf numFmtId="0" fontId="46" fillId="24" borderId="28" xfId="54" applyFont="1" applyFill="1" applyBorder="1" applyAlignment="1">
      <alignment horizontal="center" vertical="center" wrapText="1"/>
    </xf>
    <xf numFmtId="0" fontId="36" fillId="0" borderId="11" xfId="57" applyFont="1" applyBorder="1" applyAlignment="1">
      <alignment horizontal="left"/>
    </xf>
    <xf numFmtId="165" fontId="44" fillId="24" borderId="28" xfId="61" applyNumberFormat="1" applyFont="1" applyFill="1" applyBorder="1" applyAlignment="1">
      <alignment horizontal="center" vertical="center" shrinkToFit="1"/>
    </xf>
    <xf numFmtId="166" fontId="43" fillId="24" borderId="28" xfId="36" applyNumberFormat="1" applyFont="1" applyFill="1" applyBorder="1" applyAlignment="1">
      <alignment horizontal="center" vertical="center" wrapText="1"/>
    </xf>
    <xf numFmtId="165" fontId="44" fillId="24" borderId="28" xfId="61" applyNumberFormat="1" applyFont="1" applyFill="1" applyBorder="1" applyAlignment="1">
      <alignment horizontal="center" vertical="center" wrapText="1" shrinkToFit="1"/>
    </xf>
    <xf numFmtId="0" fontId="3" fillId="0" borderId="0" xfId="56" applyAlignment="1">
      <alignment horizontal="center" vertical="center" wrapText="1"/>
    </xf>
    <xf numFmtId="0" fontId="36" fillId="0" borderId="0" xfId="56" applyFont="1" applyAlignment="1">
      <alignment horizontal="left"/>
    </xf>
    <xf numFmtId="0" fontId="36" fillId="0" borderId="0" xfId="56" applyFont="1" applyAlignment="1">
      <alignment horizontal="left" vertical="top" wrapText="1"/>
    </xf>
    <xf numFmtId="0" fontId="8" fillId="0" borderId="0" xfId="56" applyFont="1" applyAlignment="1">
      <alignment horizontal="center" vertical="center" wrapText="1"/>
    </xf>
    <xf numFmtId="0" fontId="8" fillId="25" borderId="28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5" borderId="28" xfId="0" applyFont="1" applyFill="1" applyBorder="1" applyAlignment="1">
      <alignment horizontal="center"/>
    </xf>
    <xf numFmtId="0" fontId="50" fillId="25" borderId="28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166" fontId="43" fillId="24" borderId="35" xfId="36" applyNumberFormat="1" applyFont="1" applyFill="1" applyBorder="1" applyAlignment="1">
      <alignment horizontal="center" vertical="center" wrapText="1"/>
    </xf>
    <xf numFmtId="166" fontId="43" fillId="24" borderId="36" xfId="36" applyNumberFormat="1" applyFont="1" applyFill="1" applyBorder="1" applyAlignment="1">
      <alignment horizontal="center" vertical="center" wrapText="1"/>
    </xf>
    <xf numFmtId="166" fontId="42" fillId="24" borderId="35" xfId="36" applyNumberFormat="1" applyFont="1" applyFill="1" applyBorder="1" applyAlignment="1">
      <alignment horizontal="center" vertical="center"/>
    </xf>
    <xf numFmtId="166" fontId="42" fillId="24" borderId="36" xfId="36" applyNumberFormat="1" applyFont="1" applyFill="1" applyBorder="1" applyAlignment="1">
      <alignment horizontal="center" vertical="center"/>
    </xf>
    <xf numFmtId="165" fontId="44" fillId="24" borderId="37" xfId="61" applyNumberFormat="1" applyFont="1" applyFill="1" applyBorder="1" applyAlignment="1">
      <alignment horizontal="center" vertical="center" shrinkToFit="1"/>
    </xf>
    <xf numFmtId="165" fontId="44" fillId="24" borderId="38" xfId="61" applyNumberFormat="1" applyFont="1" applyFill="1" applyBorder="1" applyAlignment="1">
      <alignment horizontal="center" vertical="center" shrinkToFit="1"/>
    </xf>
    <xf numFmtId="0" fontId="4" fillId="25" borderId="0" xfId="44" quotePrefix="1" applyFill="1" applyAlignment="1" applyProtection="1"/>
    <xf numFmtId="0" fontId="0" fillId="25" borderId="0" xfId="0" applyFill="1" applyAlignment="1">
      <alignment vertical="center"/>
    </xf>
    <xf numFmtId="0" fontId="0" fillId="25" borderId="0" xfId="0" applyFill="1"/>
    <xf numFmtId="0" fontId="6" fillId="25" borderId="0" xfId="0" applyFont="1" applyFill="1" applyAlignment="1">
      <alignment vertical="center"/>
    </xf>
    <xf numFmtId="0" fontId="2" fillId="25" borderId="0" xfId="0" applyFont="1" applyFill="1"/>
    <xf numFmtId="0" fontId="2" fillId="25" borderId="0" xfId="0" applyFont="1" applyFill="1" applyAlignment="1">
      <alignment vertical="center"/>
    </xf>
    <xf numFmtId="0" fontId="2" fillId="25" borderId="0" xfId="0" applyFont="1" applyFill="1" applyAlignment="1">
      <alignment horizontal="left" vertical="center"/>
    </xf>
    <xf numFmtId="0" fontId="32" fillId="25" borderId="0" xfId="0" applyFont="1" applyFill="1"/>
    <xf numFmtId="0" fontId="53" fillId="25" borderId="0" xfId="73" applyFont="1" applyFill="1" applyAlignment="1">
      <alignment horizontal="center" vertical="center"/>
    </xf>
    <xf numFmtId="0" fontId="6" fillId="25" borderId="0" xfId="0" applyFont="1" applyFill="1" applyAlignment="1">
      <alignment horizontal="center"/>
    </xf>
    <xf numFmtId="0" fontId="4" fillId="25" borderId="0" xfId="44" applyFill="1" applyAlignment="1" applyProtection="1"/>
    <xf numFmtId="0" fontId="41" fillId="25" borderId="0" xfId="0" applyFont="1" applyFill="1"/>
    <xf numFmtId="0" fontId="4" fillId="25" borderId="0" xfId="44" applyFill="1" applyBorder="1" applyAlignment="1" applyProtection="1">
      <alignment vertical="center"/>
    </xf>
  </cellXfs>
  <cellStyles count="7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kcent 1" xfId="25" builtinId="29" customBuiltin="1"/>
    <cellStyle name="Akcent 2" xfId="26" builtinId="33" customBuiltin="1"/>
    <cellStyle name="Akcent 3" xfId="27" builtinId="37" customBuiltin="1"/>
    <cellStyle name="Akcent 4" xfId="28" builtinId="41" customBuiltin="1"/>
    <cellStyle name="Akcent 5" xfId="29" builtinId="45" customBuiltin="1"/>
    <cellStyle name="Akcent 6" xfId="30" builtinId="49" customBuiltin="1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Dane wejściowe" xfId="34" builtinId="20" customBuiltin="1"/>
    <cellStyle name="Dane wyjściowe" xfId="35" builtinId="21" customBuiltin="1"/>
    <cellStyle name="Dziesiętny" xfId="36" builtinId="3"/>
    <cellStyle name="Dziesiętny 2" xfId="37" xr:uid="{00000000-0005-0000-0000-000024000000}"/>
    <cellStyle name="Explanatory Text" xfId="38" xr:uid="{00000000-0005-0000-0000-000025000000}"/>
    <cellStyle name="Good" xfId="39" xr:uid="{00000000-0005-0000-0000-000026000000}"/>
    <cellStyle name="Heading 1" xfId="40" xr:uid="{00000000-0005-0000-0000-000027000000}"/>
    <cellStyle name="Heading 2" xfId="41" xr:uid="{00000000-0005-0000-0000-000028000000}"/>
    <cellStyle name="Heading 3" xfId="42" xr:uid="{00000000-0005-0000-0000-000029000000}"/>
    <cellStyle name="Heading 4" xfId="43" xr:uid="{00000000-0005-0000-0000-00002A000000}"/>
    <cellStyle name="Hiperłącze" xfId="44" builtinId="8"/>
    <cellStyle name="Input" xfId="45" xr:uid="{00000000-0005-0000-0000-00002C000000}"/>
    <cellStyle name="Komórka połączona" xfId="46" builtinId="24" customBuiltin="1"/>
    <cellStyle name="Komórka zaznaczona" xfId="47" builtinId="23" customBuiltin="1"/>
    <cellStyle name="Linked Cell" xfId="48" xr:uid="{00000000-0005-0000-0000-00002F000000}"/>
    <cellStyle name="Nagłówek 1" xfId="49" builtinId="16" customBuiltin="1"/>
    <cellStyle name="Nagłówek 2" xfId="50" builtinId="17" customBuiltin="1"/>
    <cellStyle name="Nagłówek 3" xfId="51" builtinId="18" customBuiltin="1"/>
    <cellStyle name="Nagłówek 4" xfId="52" builtinId="19" customBuiltin="1"/>
    <cellStyle name="Neutral" xfId="53" xr:uid="{00000000-0005-0000-0000-000034000000}"/>
    <cellStyle name="Normalny" xfId="0" builtinId="0"/>
    <cellStyle name="Normalny 2" xfId="54" xr:uid="{00000000-0005-0000-0000-000036000000}"/>
    <cellStyle name="Normalny 2 2" xfId="55" xr:uid="{00000000-0005-0000-0000-000037000000}"/>
    <cellStyle name="Normalny 2 3" xfId="73" xr:uid="{629798CF-38C9-4D30-A203-12A83EEDE9E2}"/>
    <cellStyle name="Normalny 3" xfId="56" xr:uid="{00000000-0005-0000-0000-000038000000}"/>
    <cellStyle name="Normalny 3 2" xfId="57" xr:uid="{00000000-0005-0000-0000-000039000000}"/>
    <cellStyle name="Note" xfId="58" xr:uid="{00000000-0005-0000-0000-00003A000000}"/>
    <cellStyle name="Obliczenia" xfId="59" builtinId="22" customBuiltin="1"/>
    <cellStyle name="Output" xfId="60" xr:uid="{00000000-0005-0000-0000-00003C000000}"/>
    <cellStyle name="Procentowy" xfId="61" builtinId="5"/>
    <cellStyle name="Procentowy 2" xfId="62" xr:uid="{00000000-0005-0000-0000-00003E000000}"/>
    <cellStyle name="Procentowy 2 2" xfId="63" xr:uid="{00000000-0005-0000-0000-00003F000000}"/>
    <cellStyle name="Procentowy 3" xfId="64" xr:uid="{00000000-0005-0000-0000-000040000000}"/>
    <cellStyle name="Suma" xfId="65" builtinId="25" customBuiltin="1"/>
    <cellStyle name="Tekst objaśnienia" xfId="66" builtinId="53" customBuiltin="1"/>
    <cellStyle name="Tekst ostrzeżenia" xfId="67" builtinId="11" customBuiltin="1"/>
    <cellStyle name="Title" xfId="68" xr:uid="{00000000-0005-0000-0000-000044000000}"/>
    <cellStyle name="Total" xfId="69" xr:uid="{00000000-0005-0000-0000-000045000000}"/>
    <cellStyle name="Tytuł" xfId="70" builtinId="15" customBuiltin="1"/>
    <cellStyle name="Uwaga" xfId="71" builtinId="10" customBuiltin="1"/>
    <cellStyle name="Warning Text" xfId="72" xr:uid="{00000000-0005-0000-0000-000048000000}"/>
  </cellStyles>
  <dxfs count="11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4CBEE"/>
      <color rgb="FF15448A"/>
      <color rgb="FFFFFF00"/>
      <color rgb="FF008FD4"/>
      <color rgb="FF979ACA"/>
      <color rgb="FF31ACE5"/>
      <color rgb="FF5D6AAB"/>
      <color rgb="FF87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NEW and 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2022-2023</a:t>
            </a:r>
          </a:p>
        </c:rich>
      </c:tx>
      <c:layout>
        <c:manualLayout>
          <c:xMode val="edge"/>
          <c:yMode val="edge"/>
          <c:x val="0.27912579109429503"/>
          <c:y val="3.87089113860767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2629744761942866"/>
          <c:w val="0.67728843935707883"/>
          <c:h val="0.60742987580715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2023vs2022'!$C$46:$N$46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F-457A-B6D2-FFD8D662C6A9}"/>
            </c:ext>
          </c:extLst>
        </c:ser>
        <c:ser>
          <c:idx val="1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2023vs2022'!$C$5:$N$5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F-457A-B6D2-FFD8D662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151"/>
        <c:axId val="1"/>
      </c:barChart>
      <c:catAx>
        <c:axId val="199389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39775709854462"/>
          <c:y val="0.47494094488188976"/>
          <c:w val="0.10151503789299066"/>
          <c:h val="0.12389763779527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</a:t>
            </a:r>
            <a:r>
              <a:rPr lang="pl-PL" sz="1000" b="1" i="0" u="none" strike="noStrike" baseline="0">
                <a:effectLst/>
              </a:rPr>
              <a:t>JAN-MAY 2023</a:t>
            </a:r>
            <a:endPara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Segmentation share</a:t>
            </a:r>
          </a:p>
        </c:rich>
      </c:tx>
      <c:layout>
        <c:manualLayout>
          <c:xMode val="edge"/>
          <c:yMode val="edge"/>
          <c:x val="0.21425282205577961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0-F3E1-462A-A12A-9CEF1CFEDEA1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F3E1-462A-A12A-9CEF1CFEDEA1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2-F3E1-462A-A12A-9CEF1CFEDE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E1-462A-A12A-9CEF1CFEDEA1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4-F3E1-462A-A12A-9CEF1CFEDEA1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5-F3E1-462A-A12A-9CEF1CFEDEA1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6-F3E1-462A-A12A-9CEF1CFEDEA1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7-F3E1-462A-A12A-9CEF1CFEDEA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3E1-462A-A12A-9CEF1CFEDEA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OTHERS</c:v>
              </c:pt>
            </c:strLit>
          </c:cat>
          <c:val>
            <c:numRef>
              <c:f>('R_MC 2023 rankings'!$T$10,'R_MC 2023 rankings'!$T$15,'R_MC 2023 rankings'!$T$20,'R_MC 2023 rankings'!$T$25,'R_MC 2023 rankings'!$T$30,'R_MC 2023 rankings'!$T$35,'R_MC 2023 rankings'!$T$40,'R_MC 2023 rankings'!$T$45,'R_MC 2023 rankings'!$T$46)</c:f>
              <c:numCache>
                <c:formatCode>#,##0</c:formatCode>
                <c:ptCount val="9"/>
                <c:pt idx="0">
                  <c:v>2972</c:v>
                </c:pt>
                <c:pt idx="1">
                  <c:v>987</c:v>
                </c:pt>
                <c:pt idx="2">
                  <c:v>3834</c:v>
                </c:pt>
                <c:pt idx="3">
                  <c:v>118</c:v>
                </c:pt>
                <c:pt idx="4">
                  <c:v>439</c:v>
                </c:pt>
                <c:pt idx="5">
                  <c:v>1117</c:v>
                </c:pt>
                <c:pt idx="6">
                  <c:v>2771</c:v>
                </c:pt>
                <c:pt idx="7">
                  <c:v>660</c:v>
                </c:pt>
                <c:pt idx="8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E1-462A-A12A-9CEF1CFE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07910291701347"/>
          <c:y val="7.2917395742198896E-2"/>
          <c:w val="0.30082261058831061"/>
          <c:h val="0.9062806211723534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2021-2023</a:t>
            </a:r>
          </a:p>
        </c:rich>
      </c:tx>
      <c:layout>
        <c:manualLayout>
          <c:xMode val="edge"/>
          <c:yMode val="edge"/>
          <c:x val="0.20155076035342909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2023vs2022'!$C$3:$N$3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2023vs2022'!$C$7:$N$7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  <c:pt idx="10">
                  <c:v>671</c:v>
                </c:pt>
                <c:pt idx="11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C-4C87-900F-77CE72898D1F}"/>
            </c:ext>
          </c:extLst>
        </c:ser>
        <c:ser>
          <c:idx val="3"/>
          <c:order val="1"/>
          <c:tx>
            <c:strRef>
              <c:f>'R_MP NEW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'R_MP NEW 2023vs2022'!$C$8:$N$8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C-4C87-900F-77CE72898D1F}"/>
            </c:ext>
          </c:extLst>
        </c:ser>
        <c:ser>
          <c:idx val="2"/>
          <c:order val="2"/>
          <c:tx>
            <c:strRef>
              <c:f>'R_MP NEW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2023vs2022'!$C$3:$N$3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2023vs2022'!$C$9:$N$9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C-4C87-900F-77CE72898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5823"/>
        <c:axId val="1"/>
      </c:barChart>
      <c:catAx>
        <c:axId val="199389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5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31017210634931"/>
          <c:y val="0.362935520788361"/>
          <c:w val="0.10992719039891008"/>
          <c:h val="0.334213797687821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I-V 2022 - 2023</a:t>
            </a:r>
          </a:p>
        </c:rich>
      </c:tx>
      <c:layout>
        <c:manualLayout>
          <c:xMode val="edge"/>
          <c:yMode val="edge"/>
          <c:x val="0.2184689413823272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F-4AD9-9A85-B5BAE39CE4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2023vs2022'!$O$3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2023vs2022'!$G$14</c:f>
              <c:numCache>
                <c:formatCode>_-* #\ ##0\ _z_ł_-;\-* #\ ##0\ _z_ł_-;_-* "-"??\ _z_ł_-;_-@_-</c:formatCode>
                <c:ptCount val="1"/>
                <c:pt idx="0">
                  <c:v>4568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F-4AD9-9A85-B5BAE39CE467}"/>
            </c:ext>
          </c:extLst>
        </c:ser>
        <c:ser>
          <c:idx val="2"/>
          <c:order val="1"/>
          <c:tx>
            <c:strRef>
              <c:f>'R_MP NEW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F-4AD9-9A85-B5BAE39CE4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2023vs2022'!$O$3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2023vs2022'!$O$9</c:f>
              <c:numCache>
                <c:formatCode>General</c:formatCode>
                <c:ptCount val="1"/>
                <c:pt idx="0">
                  <c:v>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F-4AD9-9A85-B5BAE39CE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99983"/>
        <c:axId val="1"/>
      </c:barChart>
      <c:catAx>
        <c:axId val="1993899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236811614764373"/>
          <c:y val="0.41819518014793605"/>
          <c:w val="0.14414863682580215"/>
          <c:h val="0.2181886355114701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2022-2023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582102128774035"/>
          <c:y val="5.8559555055618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2023vs2022'!$C$46:$N$46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E-4B9B-842C-C89AAD580C22}"/>
            </c:ext>
          </c:extLst>
        </c:ser>
        <c:ser>
          <c:idx val="1"/>
          <c:order val="1"/>
          <c:tx>
            <c:strRef>
              <c:f>'R_PTW USED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2023vs2022'!$C$5:$N$5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B9B-842C-C89AAD58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85839"/>
        <c:axId val="1"/>
      </c:barChart>
      <c:catAx>
        <c:axId val="199388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5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872785966830073"/>
          <c:y val="0.31564398200224975"/>
          <c:w val="0.19048263218724559"/>
          <c:h val="0.348093363329583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USED PTW
FIRST REGISTRATIONS IN POLAND
I-V 2022 - 2023</a:t>
            </a:r>
          </a:p>
        </c:rich>
      </c:tx>
      <c:layout>
        <c:manualLayout>
          <c:xMode val="edge"/>
          <c:yMode val="edge"/>
          <c:x val="0.25330915844135127"/>
          <c:y val="4.3268264429172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057757210691904E-3"/>
                  <c:y val="1.0912878845386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8-4A77-B20A-2BD03BF74B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2023vs2022'!$G$13</c:f>
              <c:numCache>
                <c:formatCode>_-* #\ ##0\ _z_ł_-;\-* #\ ##0\ _z_ł_-;_-* "-"??\ _z_ł_-;_-@_-</c:formatCode>
                <c:ptCount val="1"/>
                <c:pt idx="0">
                  <c:v>32448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8-4A77-B20A-2BD03BF74BD9}"/>
            </c:ext>
          </c:extLst>
        </c:ser>
        <c:ser>
          <c:idx val="2"/>
          <c:order val="1"/>
          <c:tx>
            <c:strRef>
              <c:f>'R_PTW USED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209869061644244E-3"/>
                  <c:y val="-3.2175037358972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8-4A77-B20A-2BD03BF74B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2023vs2022'!$O$5</c:f>
              <c:numCache>
                <c:formatCode>General</c:formatCode>
                <c:ptCount val="1"/>
                <c:pt idx="0">
                  <c:v>34297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8-4A77-B20A-2BD03BF7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77935"/>
        <c:axId val="1"/>
      </c:barChart>
      <c:catAx>
        <c:axId val="199387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779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61180714479654"/>
          <c:y val="0.35966026370597481"/>
          <c:w val="0.15764038115925161"/>
          <c:h val="0.2865587376799139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of USED PTW FIRST REGISTRATIONS
I-V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FE-424D-91B6-B6B0F250193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BFE-424D-91B6-B6B0F250193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FE-424D-91B6-B6B0F250193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USED 2023vs2022'!$P$3:$P$4</c:f>
              <c:numCache>
                <c:formatCode>0.0%</c:formatCode>
                <c:ptCount val="2"/>
                <c:pt idx="0">
                  <c:v>0.8459340467096248</c:v>
                </c:pt>
                <c:pt idx="1">
                  <c:v>0.15406595329037526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FE-424D-91B6-B6B0F2501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MOTORCYCLES - FIRST REGISTRATIONS IN POLAND 
YEAR 2023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2023'!$B$11</c:f>
              <c:strCache>
                <c:ptCount val="1"/>
                <c:pt idx="0">
                  <c:v>USED MC**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2023'!$C$11:$N$11</c:f>
              <c:numCache>
                <c:formatCode>General</c:formatCode>
                <c:ptCount val="12"/>
                <c:pt idx="0">
                  <c:v>3346</c:v>
                </c:pt>
                <c:pt idx="1">
                  <c:v>3853</c:v>
                </c:pt>
                <c:pt idx="2">
                  <c:v>6614</c:v>
                </c:pt>
                <c:pt idx="3">
                  <c:v>7235</c:v>
                </c:pt>
                <c:pt idx="4">
                  <c:v>7965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73B-9F79-96127E4D41BE}"/>
            </c:ext>
          </c:extLst>
        </c:ser>
        <c:ser>
          <c:idx val="0"/>
          <c:order val="1"/>
          <c:tx>
            <c:strRef>
              <c:f>'R_MC&amp;MP structure 2023'!$B$10</c:f>
              <c:strCache>
                <c:ptCount val="1"/>
                <c:pt idx="0">
                  <c:v>NEW MC*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2023'!$C$10:$N$10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structure 2023'!$B$8</c:f>
              <c:strCache>
                <c:ptCount val="1"/>
                <c:pt idx="0">
                  <c:v>TOTAL MC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2023'!$C$8:$N$8</c:f>
              <c:numCache>
                <c:formatCode>General</c:formatCode>
                <c:ptCount val="12"/>
                <c:pt idx="0">
                  <c:v>3711</c:v>
                </c:pt>
                <c:pt idx="1">
                  <c:v>5086</c:v>
                </c:pt>
                <c:pt idx="2">
                  <c:v>9524</c:v>
                </c:pt>
                <c:pt idx="3">
                  <c:v>9670</c:v>
                </c:pt>
                <c:pt idx="4">
                  <c:v>10850</c:v>
                </c:pt>
                <c:pt idx="5">
                  <c:v>10312</c:v>
                </c:pt>
                <c:pt idx="6">
                  <c:v>9286</c:v>
                </c:pt>
                <c:pt idx="7">
                  <c:v>7724</c:v>
                </c:pt>
                <c:pt idx="8">
                  <c:v>5734</c:v>
                </c:pt>
                <c:pt idx="9">
                  <c:v>4597</c:v>
                </c:pt>
                <c:pt idx="10">
                  <c:v>4033</c:v>
                </c:pt>
                <c:pt idx="11">
                  <c:v>3256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MOPEDS - FIRST</a:t>
            </a:r>
            <a:r>
              <a:rPr lang="pl-PL" baseline="0"/>
              <a:t> REGISTRATIONS IN POLAND</a:t>
            </a:r>
            <a:r>
              <a:rPr lang="pl-PL"/>
              <a:t> 
YEAR</a:t>
            </a:r>
            <a:r>
              <a:rPr lang="pl-PL" baseline="0"/>
              <a:t> </a:t>
            </a:r>
            <a:r>
              <a:rPr lang="pl-PL"/>
              <a:t>2023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2023'!$B$26</c:f>
              <c:strCache>
                <c:ptCount val="1"/>
                <c:pt idx="0">
                  <c:v>USED MP**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2023'!$C$26:$N$26</c:f>
              <c:numCache>
                <c:formatCode>General</c:formatCode>
                <c:ptCount val="12"/>
                <c:pt idx="0">
                  <c:v>680</c:v>
                </c:pt>
                <c:pt idx="1">
                  <c:v>775</c:v>
                </c:pt>
                <c:pt idx="2">
                  <c:v>1151</c:v>
                </c:pt>
                <c:pt idx="3">
                  <c:v>1215</c:v>
                </c:pt>
                <c:pt idx="4">
                  <c:v>1463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0-4ABC-AE5F-E108198D6039}"/>
            </c:ext>
          </c:extLst>
        </c:ser>
        <c:ser>
          <c:idx val="0"/>
          <c:order val="1"/>
          <c:tx>
            <c:strRef>
              <c:f>'R_MC&amp;MP structure 2023'!$B$25</c:f>
              <c:strCache>
                <c:ptCount val="1"/>
                <c:pt idx="0">
                  <c:v>NEW MP*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2023'!$C$25:$N$25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structure 2023'!$B$23</c:f>
              <c:strCache>
                <c:ptCount val="1"/>
                <c:pt idx="0">
                  <c:v>TOTAL MP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2023'!$C$23:$N$23</c:f>
              <c:numCache>
                <c:formatCode>General</c:formatCode>
                <c:ptCount val="12"/>
                <c:pt idx="0">
                  <c:v>846</c:v>
                </c:pt>
                <c:pt idx="1">
                  <c:v>1136</c:v>
                </c:pt>
                <c:pt idx="2">
                  <c:v>2240</c:v>
                </c:pt>
                <c:pt idx="3">
                  <c:v>2375</c:v>
                </c:pt>
                <c:pt idx="4">
                  <c:v>2825</c:v>
                </c:pt>
                <c:pt idx="5">
                  <c:v>2942</c:v>
                </c:pt>
                <c:pt idx="6">
                  <c:v>2757</c:v>
                </c:pt>
                <c:pt idx="7">
                  <c:v>2620</c:v>
                </c:pt>
                <c:pt idx="8">
                  <c:v>1923</c:v>
                </c:pt>
                <c:pt idx="9">
                  <c:v>1462</c:v>
                </c:pt>
                <c:pt idx="10">
                  <c:v>1313</c:v>
                </c:pt>
                <c:pt idx="11">
                  <c:v>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and USED PTW
FIRST REGISTRATIONS IN POLAND
I-V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3756700558"/>
          <c:y val="0.16930592273904613"/>
          <c:w val="0.62989750929128507"/>
          <c:h val="0.698153445840411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2417333243976219E-3"/>
                  <c:y val="6.84436823754574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7E-4182-927A-4F77BAC0A3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2023vs2022'!$G$13</c:f>
              <c:numCache>
                <c:formatCode>_-* #\ ##0\ _z_ł_-;\-* #\ ##0\ _z_ł_-;_-* "-"??\ _z_ł_-;_-@_-</c:formatCode>
                <c:ptCount val="1"/>
                <c:pt idx="0">
                  <c:v>48263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E-4182-927A-4F77BAC0A322}"/>
            </c:ext>
          </c:extLst>
        </c:ser>
        <c:ser>
          <c:idx val="2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17E-4182-927A-4F77BAC0A322}"/>
              </c:ext>
            </c:extLst>
          </c:dPt>
          <c:dLbls>
            <c:dLbl>
              <c:idx val="0"/>
              <c:layout>
                <c:manualLayout>
                  <c:x val="4.2728396904966387E-3"/>
                  <c:y val="-5.57650246896099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7E-4182-927A-4F77BAC0A3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51537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7E-4182-927A-4F77BAC0A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82511"/>
        <c:axId val="1"/>
      </c:barChart>
      <c:catAx>
        <c:axId val="1993882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2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49416734412623198"/>
          <c:w val="0.11576716703515511"/>
          <c:h val="0.122810799092591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and USED 
PTW FIRST REGISTRATIONS
I-V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32-49F1-9793-A0095A4F450E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332-49F1-9793-A0095A4F450E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32-49F1-9793-A0095A4F450E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2023vs2022'!$P$3:$P$4</c:f>
              <c:numCache>
                <c:formatCode>0.0%</c:formatCode>
                <c:ptCount val="2"/>
                <c:pt idx="0">
                  <c:v>0.81483206240176964</c:v>
                </c:pt>
                <c:pt idx="1">
                  <c:v>0.18516793759823039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32-49F1-9793-A0095A4F4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PTW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2022-2023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406397139620022"/>
          <c:y val="4.2679040119984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2023vs2022'!$C$46:$N$46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D-4228-BC2D-66ABDD63B089}"/>
            </c:ext>
          </c:extLst>
        </c:ser>
        <c:ser>
          <c:idx val="3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2023vs2022'!$C$5:$N$5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D-4228-BC2D-66ABDD63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567"/>
        <c:axId val="1"/>
      </c:barChart>
      <c:catAx>
        <c:axId val="199389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5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14619024031971"/>
          <c:y val="0.50149043869516308"/>
          <c:w val="0.10173501631168125"/>
          <c:h val="0.1238976377952756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PTW
FIRST REGISTRATIONS IN POLAND
I-V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001333554988298"/>
          <c:y val="3.14221756077706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162090521685963E-4"/>
                  <c:y val="-1.06358817786434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24-4EB7-A604-6B12BE54B5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2023vs2022'!$G$13</c:f>
              <c:numCache>
                <c:formatCode>_-* #\ ##0\ _z_ł_-;\-* #\ ##0\ _z_ł_-;_-* "-"??\ _z_ł_-;_-@_-</c:formatCode>
                <c:ptCount val="1"/>
                <c:pt idx="0">
                  <c:v>15815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4-4EB7-A604-6B12BE54B51B}"/>
            </c:ext>
          </c:extLst>
        </c:ser>
        <c:ser>
          <c:idx val="2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143608090061619E-3"/>
                  <c:y val="-2.8196070545637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4-4EB7-A604-6B12BE54B5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2023vs2022'!$O$5</c:f>
              <c:numCache>
                <c:formatCode>General</c:formatCode>
                <c:ptCount val="1"/>
                <c:pt idx="0">
                  <c:v>17240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4-4EB7-A604-6B12BE54B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3311"/>
        <c:axId val="1"/>
      </c:barChart>
      <c:catAx>
        <c:axId val="1993903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33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50001563963796558"/>
          <c:w val="0.11576716703515511"/>
          <c:h val="0.122810799092591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PTW FIRST REGISTRATIONS
I-V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8FA-45EB-8743-4F748A4F0F56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8FA-45EB-8743-4F748A4F0F56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FA-45EB-8743-4F748A4F0F56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NEW 2023vs2022'!$P$3:$P$4</c:f>
              <c:numCache>
                <c:formatCode>0.0%</c:formatCode>
                <c:ptCount val="2"/>
                <c:pt idx="0">
                  <c:v>0.75295823665893269</c:v>
                </c:pt>
                <c:pt idx="1">
                  <c:v>0.24704176334106728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8FA-45EB-8743-4F748A4F0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2021-2023</a:t>
            </a:r>
          </a:p>
        </c:rich>
      </c:tx>
      <c:layout>
        <c:manualLayout>
          <c:xMode val="edge"/>
          <c:yMode val="edge"/>
          <c:x val="0.2015507662723843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2023vs2022'!$C$3:$N$3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2023vs2022'!$C$7:$N$7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5-4A5C-9E56-8F2591848696}"/>
            </c:ext>
          </c:extLst>
        </c:ser>
        <c:ser>
          <c:idx val="3"/>
          <c:order val="1"/>
          <c:tx>
            <c:strRef>
              <c:f>'R_MC NEW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'R_MC NEW 2023vs2022'!$C$8:$N$8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5-4A5C-9E56-8F2591848696}"/>
            </c:ext>
          </c:extLst>
        </c:ser>
        <c:ser>
          <c:idx val="2"/>
          <c:order val="2"/>
          <c:tx>
            <c:strRef>
              <c:f>'R_MC NEW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2023vs2022'!$C$3:$N$3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2023vs2022'!$C$9:$N$9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5-4A5C-9E56-8F259184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7487"/>
        <c:axId val="1"/>
      </c:barChart>
      <c:catAx>
        <c:axId val="1993897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7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38319434590617"/>
          <c:y val="0.38121283142479251"/>
          <c:w val="0.11226369229695621"/>
          <c:h val="0.334213797687821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I-V 2022 - 2023</a:t>
            </a:r>
          </a:p>
        </c:rich>
      </c:tx>
      <c:layout>
        <c:manualLayout>
          <c:xMode val="edge"/>
          <c:yMode val="edge"/>
          <c:x val="0.20945993237331817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873873873874"/>
          <c:y val="0.19740259740259741"/>
          <c:w val="0.68243243243243246"/>
          <c:h val="0.696103896103896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98E-4946-814B-A4E347F00ACB}"/>
              </c:ext>
            </c:extLst>
          </c:dPt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E-4946-814B-A4E347F00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2023vs2022'!$O$3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2023vs2022'!$G$14</c:f>
              <c:numCache>
                <c:formatCode>_-* #\ ##0\ _z_ł_-;\-* #\ ##0\ _z_ł_-;_-* "-"??\ _z_ł_-;_-@_-</c:formatCode>
                <c:ptCount val="1"/>
                <c:pt idx="0">
                  <c:v>11247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E-4946-814B-A4E347F00ACB}"/>
            </c:ext>
          </c:extLst>
        </c:ser>
        <c:ser>
          <c:idx val="2"/>
          <c:order val="1"/>
          <c:tx>
            <c:strRef>
              <c:f>'R_MC NEW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8E-4946-814B-A4E347F00A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2023vs2022'!$O$3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2023vs2022'!$O$9</c:f>
              <c:numCache>
                <c:formatCode>General</c:formatCode>
                <c:ptCount val="1"/>
                <c:pt idx="0">
                  <c:v>12981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E-4946-814B-A4E347F0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1647"/>
        <c:axId val="1"/>
      </c:barChart>
      <c:catAx>
        <c:axId val="199390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1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462060485682544"/>
          <c:y val="0.39741514128915706"/>
          <c:w val="0.14414863682580215"/>
          <c:h val="0.2285787912874526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JAN-MAY 2023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Engine Capacity Classes share</a:t>
            </a:r>
          </a:p>
        </c:rich>
      </c:tx>
      <c:layout>
        <c:manualLayout>
          <c:xMode val="edge"/>
          <c:yMode val="edge"/>
          <c:x val="0.235867222479543"/>
          <c:y val="9.258964580646931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0-DBAA-4D6E-BEF3-FFE521282D46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1-DBAA-4D6E-BEF3-FFE521282D46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2-DBAA-4D6E-BEF3-FFE521282D46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3-DBAA-4D6E-BEF3-FFE521282D4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4-DBAA-4D6E-BEF3-FFE521282D46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5-DBAA-4D6E-BEF3-FFE521282D46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6-DBAA-4D6E-BEF3-FFE521282D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BAA-4D6E-BEF3-FFE521282D4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2023 rankings'!$J$36,'R_MC 2023 rankings'!$J$6,'R_MC 2023 rankings'!$J$11,'R_MC 2023 rankings'!$J$16,'R_MC 2023 rankings'!$J$21,'R_MC 2023 rankings'!$J$26,'R_MC 2023 rankings'!$J$31,'R_MC 2023 rankings'!$J$41)</c:f>
              <c:strCache>
                <c:ptCount val="8"/>
                <c:pt idx="0">
                  <c:v>electric</c:v>
                </c:pt>
                <c:pt idx="1">
                  <c:v>&lt;=125cc</c:v>
                </c:pt>
                <c:pt idx="2">
                  <c:v>125cc&lt;engine capacity&lt;=250cc</c:v>
                </c:pt>
                <c:pt idx="3">
                  <c:v>250cc&lt;engine capacity&lt;=500cc</c:v>
                </c:pt>
                <c:pt idx="4">
                  <c:v>500cc&lt;engine capacity&lt;=750cc</c:v>
                </c:pt>
                <c:pt idx="5">
                  <c:v>750cc&lt;engine capacity&lt;=1000cc</c:v>
                </c:pt>
                <c:pt idx="6">
                  <c:v>&gt;1000cm3</c:v>
                </c:pt>
                <c:pt idx="7">
                  <c:v>no data</c:v>
                </c:pt>
              </c:strCache>
            </c:strRef>
          </c:cat>
          <c:val>
            <c:numRef>
              <c:f>('R_MC 2023 rankings'!$L$40,'R_MC 2023 rankings'!$L$10,'R_MC 2023 rankings'!$L$15,'R_MC 2023 rankings'!$L$20,'R_MC 2023 rankings'!$L$25,'R_MC 2023 rankings'!$L$30,'R_MC 2023 rankings'!$L$35,'R_MC 2023 rankings'!$L$41)</c:f>
              <c:numCache>
                <c:formatCode>#,##0</c:formatCode>
                <c:ptCount val="8"/>
                <c:pt idx="0">
                  <c:v>209</c:v>
                </c:pt>
                <c:pt idx="1">
                  <c:v>5091</c:v>
                </c:pt>
                <c:pt idx="2">
                  <c:v>101</c:v>
                </c:pt>
                <c:pt idx="3">
                  <c:v>1686</c:v>
                </c:pt>
                <c:pt idx="4">
                  <c:v>1717</c:v>
                </c:pt>
                <c:pt idx="5">
                  <c:v>1755</c:v>
                </c:pt>
                <c:pt idx="6">
                  <c:v>2422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AA-4D6E-BEF3-FFE521282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50872317430906"/>
          <c:y val="0.19164348358894165"/>
          <c:w val="0.36667942977716017"/>
          <c:h val="0.7340521459207842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7FDD722-F672-43A2-B019-8AEAE517B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347328" name="Chart 1">
          <a:extLst>
            <a:ext uri="{FF2B5EF4-FFF2-40B4-BE49-F238E27FC236}">
              <a16:creationId xmlns:a16="http://schemas.microsoft.com/office/drawing/2014/main" id="{BD2CA2AA-DB7B-C48D-7381-0DCFD8115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347329" name="Chart 2">
          <a:extLst>
            <a:ext uri="{FF2B5EF4-FFF2-40B4-BE49-F238E27FC236}">
              <a16:creationId xmlns:a16="http://schemas.microsoft.com/office/drawing/2014/main" id="{40F17493-8B0C-0C00-C1F1-AF9125AE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490088</xdr:colOff>
      <xdr:row>34</xdr:row>
      <xdr:rowOff>28575</xdr:rowOff>
    </xdr:to>
    <xdr:graphicFrame macro="">
      <xdr:nvGraphicFramePr>
        <xdr:cNvPr id="5347330" name="Chart 3">
          <a:extLst>
            <a:ext uri="{FF2B5EF4-FFF2-40B4-BE49-F238E27FC236}">
              <a16:creationId xmlns:a16="http://schemas.microsoft.com/office/drawing/2014/main" id="{E3EC93A5-43A4-8050-B715-D08F5883C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7707" name="Chart 1">
          <a:extLst>
            <a:ext uri="{FF2B5EF4-FFF2-40B4-BE49-F238E27FC236}">
              <a16:creationId xmlns:a16="http://schemas.microsoft.com/office/drawing/2014/main" id="{8665DA3D-E86F-E83D-9E0B-F57B72762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7708" name="Chart 2">
          <a:extLst>
            <a:ext uri="{FF2B5EF4-FFF2-40B4-BE49-F238E27FC236}">
              <a16:creationId xmlns:a16="http://schemas.microsoft.com/office/drawing/2014/main" id="{C125D898-196C-B143-DB2F-BC1C842C8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977709" name="Chart 3">
          <a:extLst>
            <a:ext uri="{FF2B5EF4-FFF2-40B4-BE49-F238E27FC236}">
              <a16:creationId xmlns:a16="http://schemas.microsoft.com/office/drawing/2014/main" id="{0638C5F4-99A7-0879-1254-97E83A313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15</xdr:row>
      <xdr:rowOff>0</xdr:rowOff>
    </xdr:from>
    <xdr:to>
      <xdr:col>10</xdr:col>
      <xdr:colOff>9525</xdr:colOff>
      <xdr:row>37</xdr:row>
      <xdr:rowOff>85725</xdr:rowOff>
    </xdr:to>
    <xdr:graphicFrame macro="">
      <xdr:nvGraphicFramePr>
        <xdr:cNvPr id="1308131" name="Chart 1">
          <a:extLst>
            <a:ext uri="{FF2B5EF4-FFF2-40B4-BE49-F238E27FC236}">
              <a16:creationId xmlns:a16="http://schemas.microsoft.com/office/drawing/2014/main" id="{35C3E594-F7AB-8C80-0C79-83B11E32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1308132" name="Chart 2">
          <a:extLst>
            <a:ext uri="{FF2B5EF4-FFF2-40B4-BE49-F238E27FC236}">
              <a16:creationId xmlns:a16="http://schemas.microsoft.com/office/drawing/2014/main" id="{B1757DBC-2005-215C-31A2-341E4B0D4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22411</xdr:colOff>
      <xdr:row>43</xdr:row>
      <xdr:rowOff>38100</xdr:rowOff>
    </xdr:from>
    <xdr:to>
      <xdr:col>15</xdr:col>
      <xdr:colOff>560294</xdr:colOff>
      <xdr:row>60</xdr:row>
      <xdr:rowOff>19050</xdr:rowOff>
    </xdr:to>
    <xdr:graphicFrame macro="">
      <xdr:nvGraphicFramePr>
        <xdr:cNvPr id="1815877" name="Wykres 2">
          <a:extLst>
            <a:ext uri="{FF2B5EF4-FFF2-40B4-BE49-F238E27FC236}">
              <a16:creationId xmlns:a16="http://schemas.microsoft.com/office/drawing/2014/main" id="{A833B836-2CD7-A1AB-3721-D05586286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50345</xdr:colOff>
      <xdr:row>48</xdr:row>
      <xdr:rowOff>155122</xdr:rowOff>
    </xdr:from>
    <xdr:to>
      <xdr:col>24</xdr:col>
      <xdr:colOff>27215</xdr:colOff>
      <xdr:row>65</xdr:row>
      <xdr:rowOff>145597</xdr:rowOff>
    </xdr:to>
    <xdr:graphicFrame macro="">
      <xdr:nvGraphicFramePr>
        <xdr:cNvPr id="1815878" name="Wykres 3">
          <a:extLst>
            <a:ext uri="{FF2B5EF4-FFF2-40B4-BE49-F238E27FC236}">
              <a16:creationId xmlns:a16="http://schemas.microsoft.com/office/drawing/2014/main" id="{6DF849A7-D391-CE0D-C6A4-24D4F9639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133350</xdr:rowOff>
    </xdr:from>
    <xdr:to>
      <xdr:col>9</xdr:col>
      <xdr:colOff>619125</xdr:colOff>
      <xdr:row>37</xdr:row>
      <xdr:rowOff>57150</xdr:rowOff>
    </xdr:to>
    <xdr:graphicFrame macro="">
      <xdr:nvGraphicFramePr>
        <xdr:cNvPr id="1322465" name="Chart 1">
          <a:extLst>
            <a:ext uri="{FF2B5EF4-FFF2-40B4-BE49-F238E27FC236}">
              <a16:creationId xmlns:a16="http://schemas.microsoft.com/office/drawing/2014/main" id="{4673CA4E-4B70-B027-926A-DA06FFFAA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1322466" name="Chart 2">
          <a:extLst>
            <a:ext uri="{FF2B5EF4-FFF2-40B4-BE49-F238E27FC236}">
              <a16:creationId xmlns:a16="http://schemas.microsoft.com/office/drawing/2014/main" id="{BE0A4366-14DA-69C9-DF97-C8C56816B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8731" name="Chart 1">
          <a:extLst>
            <a:ext uri="{FF2B5EF4-FFF2-40B4-BE49-F238E27FC236}">
              <a16:creationId xmlns:a16="http://schemas.microsoft.com/office/drawing/2014/main" id="{BC7C5FD5-0B93-EB71-96B2-50C150817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8732" name="Chart 2">
          <a:extLst>
            <a:ext uri="{FF2B5EF4-FFF2-40B4-BE49-F238E27FC236}">
              <a16:creationId xmlns:a16="http://schemas.microsoft.com/office/drawing/2014/main" id="{6DDB9F4B-BA84-955C-F49F-9A907D30A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13</xdr:row>
      <xdr:rowOff>152400</xdr:rowOff>
    </xdr:from>
    <xdr:to>
      <xdr:col>15</xdr:col>
      <xdr:colOff>552450</xdr:colOff>
      <xdr:row>34</xdr:row>
      <xdr:rowOff>19050</xdr:rowOff>
    </xdr:to>
    <xdr:graphicFrame macro="">
      <xdr:nvGraphicFramePr>
        <xdr:cNvPr id="978733" name="Chart 3">
          <a:extLst>
            <a:ext uri="{FF2B5EF4-FFF2-40B4-BE49-F238E27FC236}">
              <a16:creationId xmlns:a16="http://schemas.microsoft.com/office/drawing/2014/main" id="{7E8E78E1-795C-6B98-D393-D110E2700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7E1D53-CAC4-4350-AD70-9478B6189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5039BACC-C5B2-4870-9C1E-92995F97A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ZPM%202023\CEP\Informacje%20prasowe\2023.01\PTW\Pierwsze%20rejestracje%20PTW%2001%202023_rob1.xlsx" TargetMode="External"/><Relationship Id="rId1" Type="http://schemas.openxmlformats.org/officeDocument/2006/relationships/externalLinkPath" Target="/PZPM%202023/CEP/Informacje%20prasowe/2023.01/PTW/Pierwsze%20rejestracje%20PTW%2001%202023_rob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ZPM%202023\CEP\Informacje%20prasowe\2023.01\PTW\Pierwsze%20rejestracje%20PTW%2001%202023.xlsx" TargetMode="External"/><Relationship Id="rId1" Type="http://schemas.openxmlformats.org/officeDocument/2006/relationships/externalLinkPath" Target="/PZPM%202023/CEP/Informacje%20prasowe/2023.01/PTW/Pierwsze%20rejestracje%20PTW%2001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ZPM%202023\CEP\Informacje%20prasowe\2023.05\PTW\Pierwsze%20rejestracje%20PTW%2005%202023.xlsx" TargetMode="External"/><Relationship Id="rId1" Type="http://schemas.openxmlformats.org/officeDocument/2006/relationships/externalLinkPath" Target="/PZPM%202023/CEP/Informacje%20prasowe/2023.05/PTW/Pierwsze%20rejestracje%20PTW%2005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R_PTW 2023vs2022"/>
      <sheetName val="R_PTW NEW 2023vs2022"/>
      <sheetName val="R_nowe MC 2023vs2022"/>
      <sheetName val="R_MC 2023 rankingi"/>
      <sheetName val="R_nowe MP 20223s2022"/>
      <sheetName val="R_MP_2023 ranking"/>
      <sheetName val="R_PTW USED 2023vs2022"/>
      <sheetName val="R_MC&amp;MP struktura 2023"/>
    </sheetNames>
    <sheetDataSet>
      <sheetData sheetId="0"/>
      <sheetData sheetId="1"/>
      <sheetData sheetId="2">
        <row r="3">
          <cell r="U3">
            <v>856</v>
          </cell>
          <cell r="V3">
            <v>1276</v>
          </cell>
          <cell r="W3">
            <v>2828</v>
          </cell>
          <cell r="X3">
            <v>2875</v>
          </cell>
          <cell r="Y3">
            <v>3412</v>
          </cell>
          <cell r="Z3">
            <v>3241</v>
          </cell>
          <cell r="AA3">
            <v>2715</v>
          </cell>
          <cell r="AB3">
            <v>2326</v>
          </cell>
          <cell r="AC3">
            <v>1469</v>
          </cell>
          <cell r="AD3">
            <v>1176</v>
          </cell>
          <cell r="AE3">
            <v>936</v>
          </cell>
          <cell r="AF3">
            <v>800</v>
          </cell>
        </row>
        <row r="4">
          <cell r="U4">
            <v>355</v>
          </cell>
          <cell r="V4">
            <v>496</v>
          </cell>
          <cell r="W4">
            <v>1041</v>
          </cell>
          <cell r="X4">
            <v>1207</v>
          </cell>
          <cell r="Y4">
            <v>1469</v>
          </cell>
          <cell r="Z4">
            <v>1513</v>
          </cell>
          <cell r="AA4">
            <v>1390</v>
          </cell>
          <cell r="AB4">
            <v>1276</v>
          </cell>
          <cell r="AC4">
            <v>965</v>
          </cell>
          <cell r="AD4">
            <v>697</v>
          </cell>
          <cell r="AE4">
            <v>562</v>
          </cell>
          <cell r="AF4">
            <v>443</v>
          </cell>
        </row>
      </sheetData>
      <sheetData sheetId="3"/>
      <sheetData sheetId="4"/>
      <sheetData sheetId="5"/>
      <sheetData sheetId="6"/>
      <sheetData sheetId="7">
        <row r="3">
          <cell r="U3">
            <v>2855</v>
          </cell>
          <cell r="V3">
            <v>3810</v>
          </cell>
          <cell r="W3">
            <v>6696</v>
          </cell>
          <cell r="X3">
            <v>6795</v>
          </cell>
          <cell r="Y3">
            <v>7438</v>
          </cell>
          <cell r="Z3">
            <v>7071</v>
          </cell>
          <cell r="AA3">
            <v>6571</v>
          </cell>
          <cell r="AB3">
            <v>5398</v>
          </cell>
          <cell r="AC3">
            <v>4265</v>
          </cell>
          <cell r="AD3">
            <v>3421</v>
          </cell>
          <cell r="AE3">
            <v>3097</v>
          </cell>
          <cell r="AF3">
            <v>2456</v>
          </cell>
        </row>
        <row r="4">
          <cell r="U4">
            <v>491</v>
          </cell>
          <cell r="V4">
            <v>640</v>
          </cell>
          <cell r="W4">
            <v>1199</v>
          </cell>
          <cell r="X4">
            <v>1168</v>
          </cell>
          <cell r="Y4">
            <v>1356</v>
          </cell>
          <cell r="Z4">
            <v>1429</v>
          </cell>
          <cell r="AA4">
            <v>1367</v>
          </cell>
          <cell r="AB4">
            <v>1344</v>
          </cell>
          <cell r="AC4">
            <v>958</v>
          </cell>
          <cell r="AD4">
            <v>765</v>
          </cell>
          <cell r="AE4">
            <v>751</v>
          </cell>
          <cell r="AF4">
            <v>554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R_PTW 2023vs2022"/>
      <sheetName val="R_PTW NEW 2023vs2022"/>
      <sheetName val="R_nowe MC 2023vs2022"/>
      <sheetName val="R_MC 2023 rankingi"/>
      <sheetName val="R_nowe MP 20223s2022"/>
      <sheetName val="R_MP_2023 ranking"/>
      <sheetName val="R_PTW USED 2023vs2022"/>
      <sheetName val="R_MC&amp;MP struktura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STY</v>
          </cell>
          <cell r="C4" t="str">
            <v>LUT</v>
          </cell>
          <cell r="D4" t="str">
            <v>MAR</v>
          </cell>
          <cell r="E4" t="str">
            <v>KWI</v>
          </cell>
          <cell r="F4" t="str">
            <v>MAJ</v>
          </cell>
          <cell r="G4" t="str">
            <v>CZE</v>
          </cell>
          <cell r="H4" t="str">
            <v>LIP</v>
          </cell>
          <cell r="I4" t="str">
            <v>SIE</v>
          </cell>
          <cell r="J4" t="str">
            <v>WRZ</v>
          </cell>
          <cell r="K4" t="str">
            <v>PAŹ</v>
          </cell>
          <cell r="L4" t="str">
            <v>LIS</v>
          </cell>
          <cell r="M4" t="str">
            <v>GRU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R_PTW 2023vs2022"/>
      <sheetName val="R_PTW NEW 2023vs2022"/>
      <sheetName val="R_nowe MC 2023vs2022"/>
      <sheetName val="R_MC 2023 rankingi"/>
      <sheetName val="R_nowe MP 20223s2022"/>
      <sheetName val="R_MP_2023 ranking"/>
      <sheetName val="R_PTW USED 2023vs2022"/>
      <sheetName val="R_MC&amp;MP struktura 2023"/>
    </sheetNames>
    <sheetDataSet>
      <sheetData sheetId="0"/>
      <sheetData sheetId="1">
        <row r="2">
          <cell r="N2" t="str">
            <v>RAZEM</v>
          </cell>
        </row>
        <row r="3">
          <cell r="A3" t="str">
            <v>MOTOCYKL</v>
          </cell>
          <cell r="O3">
            <v>0.81483206240176964</v>
          </cell>
        </row>
        <row r="4">
          <cell r="A4" t="str">
            <v>MOTOROWER</v>
          </cell>
          <cell r="O4">
            <v>0.18516793759823039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EB4C8-DA8B-4C70-AF1A-E2E32B86C2B6}">
  <sheetPr>
    <pageSetUpPr fitToPage="1"/>
  </sheetPr>
  <dimension ref="B7:R30"/>
  <sheetViews>
    <sheetView showGridLines="0" tabSelected="1" zoomScaleNormal="100" workbookViewId="0"/>
  </sheetViews>
  <sheetFormatPr defaultRowHeight="12.75"/>
  <cols>
    <col min="1" max="1" width="4.140625" customWidth="1"/>
    <col min="2" max="2" width="31.5703125" bestFit="1" customWidth="1"/>
    <col min="12" max="12" width="8.7109375" customWidth="1"/>
    <col min="13" max="13" width="13.85546875" customWidth="1"/>
  </cols>
  <sheetData>
    <row r="7" spans="2:18">
      <c r="B7" s="240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1"/>
      <c r="N7" s="1"/>
      <c r="O7" s="1"/>
      <c r="P7" s="1"/>
      <c r="Q7" s="1"/>
      <c r="R7" s="1"/>
    </row>
    <row r="8" spans="2:18">
      <c r="B8" s="249" t="s">
        <v>69</v>
      </c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1"/>
      <c r="N8" s="1"/>
      <c r="O8" s="1"/>
      <c r="P8" s="1"/>
      <c r="Q8" s="1"/>
      <c r="R8" s="1"/>
    </row>
    <row r="9" spans="2:18">
      <c r="B9" s="240"/>
      <c r="C9" s="243"/>
      <c r="D9" s="241"/>
      <c r="E9" s="241"/>
      <c r="F9" s="241"/>
      <c r="G9" s="241"/>
      <c r="H9" s="241"/>
      <c r="I9" s="241"/>
      <c r="J9" s="241"/>
      <c r="K9" s="241"/>
      <c r="L9" s="241"/>
      <c r="M9" s="1"/>
      <c r="N9" s="1"/>
      <c r="O9" s="1"/>
      <c r="P9" s="1"/>
      <c r="Q9" s="1"/>
      <c r="R9" s="1"/>
    </row>
    <row r="10" spans="2:18">
      <c r="B10" s="250" t="s">
        <v>131</v>
      </c>
      <c r="C10" s="244" t="s">
        <v>104</v>
      </c>
      <c r="D10" s="241"/>
      <c r="E10" s="241"/>
      <c r="F10" s="241"/>
      <c r="G10" s="241"/>
      <c r="H10" s="241"/>
      <c r="I10" s="241"/>
      <c r="J10" s="241"/>
      <c r="K10" s="241"/>
      <c r="L10" s="241"/>
      <c r="M10" s="1"/>
      <c r="N10" s="1"/>
      <c r="O10" s="1"/>
      <c r="P10" s="1"/>
      <c r="Q10" s="1"/>
      <c r="R10" s="1"/>
    </row>
    <row r="11" spans="2:18">
      <c r="B11" s="251"/>
      <c r="C11" s="242"/>
      <c r="D11" s="242"/>
      <c r="E11" s="242"/>
      <c r="F11" s="242"/>
      <c r="G11" s="242"/>
      <c r="H11" s="242"/>
      <c r="I11" s="242"/>
      <c r="J11" s="242"/>
      <c r="K11" s="242"/>
      <c r="L11" s="242"/>
    </row>
    <row r="12" spans="2:18">
      <c r="B12" s="250" t="s">
        <v>132</v>
      </c>
      <c r="C12" s="245" t="s">
        <v>105</v>
      </c>
      <c r="D12" s="242"/>
      <c r="E12" s="242"/>
      <c r="F12" s="242"/>
      <c r="G12" s="242"/>
      <c r="H12" s="242"/>
      <c r="I12" s="242"/>
      <c r="J12" s="242"/>
      <c r="K12" s="242"/>
      <c r="L12" s="242"/>
    </row>
    <row r="13" spans="2:18">
      <c r="B13" s="251"/>
      <c r="C13" s="241"/>
      <c r="D13" s="242"/>
      <c r="E13" s="242"/>
      <c r="F13" s="242"/>
      <c r="G13" s="242"/>
      <c r="H13" s="242"/>
      <c r="I13" s="242"/>
      <c r="J13" s="242"/>
      <c r="K13" s="242"/>
      <c r="L13" s="242"/>
    </row>
    <row r="14" spans="2:18">
      <c r="B14" s="250" t="s">
        <v>133</v>
      </c>
      <c r="C14" s="245" t="s">
        <v>106</v>
      </c>
      <c r="D14" s="242"/>
      <c r="E14" s="242"/>
      <c r="F14" s="242"/>
      <c r="G14" s="242"/>
      <c r="H14" s="242"/>
      <c r="I14" s="242"/>
      <c r="J14" s="242"/>
      <c r="K14" s="242"/>
      <c r="L14" s="242"/>
    </row>
    <row r="15" spans="2:18">
      <c r="B15" s="251"/>
      <c r="C15" s="242"/>
      <c r="D15" s="242"/>
      <c r="E15" s="242"/>
      <c r="F15" s="242"/>
      <c r="G15" s="242"/>
      <c r="H15" s="242"/>
      <c r="I15" s="242"/>
      <c r="J15" s="242"/>
      <c r="K15" s="242"/>
      <c r="L15" s="242"/>
    </row>
    <row r="16" spans="2:18">
      <c r="B16" s="250" t="s">
        <v>134</v>
      </c>
      <c r="C16" s="246" t="s">
        <v>143</v>
      </c>
      <c r="D16" s="241"/>
      <c r="E16" s="241"/>
      <c r="F16" s="241"/>
      <c r="G16" s="241"/>
      <c r="H16" s="241"/>
      <c r="I16" s="241"/>
      <c r="J16" s="241"/>
      <c r="K16" s="241"/>
      <c r="L16" s="241"/>
      <c r="M16" s="1"/>
      <c r="N16" s="1"/>
      <c r="O16" s="1"/>
      <c r="P16" s="1"/>
      <c r="Q16" s="1"/>
    </row>
    <row r="17" spans="2:12">
      <c r="B17" s="251"/>
      <c r="C17" s="242"/>
      <c r="D17" s="242"/>
      <c r="E17" s="242"/>
      <c r="F17" s="242"/>
      <c r="G17" s="242"/>
      <c r="H17" s="242"/>
      <c r="I17" s="242"/>
      <c r="J17" s="242"/>
      <c r="K17" s="242"/>
      <c r="L17" s="242"/>
    </row>
    <row r="18" spans="2:12">
      <c r="B18" s="250" t="s">
        <v>135</v>
      </c>
      <c r="C18" s="244" t="s">
        <v>107</v>
      </c>
      <c r="D18" s="242"/>
      <c r="E18" s="242"/>
      <c r="F18" s="242"/>
      <c r="G18" s="242"/>
      <c r="H18" s="242"/>
      <c r="I18" s="242"/>
      <c r="J18" s="242"/>
      <c r="K18" s="242"/>
      <c r="L18" s="242"/>
    </row>
    <row r="19" spans="2:12">
      <c r="B19" s="251"/>
      <c r="C19" s="242"/>
      <c r="D19" s="242"/>
      <c r="E19" s="242"/>
      <c r="F19" s="242"/>
      <c r="G19" s="242"/>
      <c r="H19" s="242"/>
      <c r="I19" s="242"/>
      <c r="J19" s="242"/>
      <c r="K19" s="242"/>
      <c r="L19" s="242"/>
    </row>
    <row r="20" spans="2:12">
      <c r="B20" s="252" t="s">
        <v>136</v>
      </c>
      <c r="C20" s="242" t="s">
        <v>144</v>
      </c>
      <c r="D20" s="242"/>
      <c r="E20" s="242"/>
      <c r="F20" s="242"/>
      <c r="G20" s="242"/>
      <c r="H20" s="242"/>
      <c r="I20" s="242"/>
      <c r="J20" s="242"/>
      <c r="K20" s="242"/>
      <c r="L20" s="242"/>
    </row>
    <row r="21" spans="2:12">
      <c r="B21" s="251"/>
      <c r="C21" s="242"/>
      <c r="D21" s="242"/>
      <c r="E21" s="242"/>
      <c r="F21" s="242"/>
      <c r="G21" s="242"/>
      <c r="H21" s="242"/>
      <c r="I21" s="242"/>
      <c r="J21" s="242"/>
      <c r="K21" s="242"/>
      <c r="L21" s="242"/>
    </row>
    <row r="22" spans="2:12">
      <c r="B22" s="252" t="s">
        <v>137</v>
      </c>
      <c r="C22" s="244" t="s">
        <v>108</v>
      </c>
      <c r="D22" s="242"/>
      <c r="E22" s="242"/>
      <c r="F22" s="242"/>
      <c r="G22" s="242"/>
      <c r="H22" s="242"/>
      <c r="I22" s="242"/>
      <c r="J22" s="242"/>
      <c r="K22" s="242"/>
      <c r="L22" s="242"/>
    </row>
    <row r="23" spans="2:12">
      <c r="B23" s="251"/>
      <c r="C23" s="242"/>
      <c r="D23" s="242"/>
      <c r="E23" s="242"/>
      <c r="F23" s="242"/>
      <c r="G23" s="242"/>
      <c r="H23" s="242"/>
      <c r="I23" s="242"/>
      <c r="J23" s="242"/>
      <c r="K23" s="242"/>
      <c r="L23" s="242"/>
    </row>
    <row r="24" spans="2:12">
      <c r="B24" s="252" t="s">
        <v>138</v>
      </c>
      <c r="C24" s="244" t="s">
        <v>109</v>
      </c>
      <c r="D24" s="242"/>
      <c r="E24" s="242"/>
      <c r="F24" s="242"/>
      <c r="G24" s="242"/>
      <c r="H24" s="242"/>
      <c r="I24" s="242"/>
      <c r="J24" s="242"/>
      <c r="K24" s="242"/>
      <c r="L24" s="242"/>
    </row>
    <row r="25" spans="2:12">
      <c r="B25" s="242"/>
      <c r="C25" s="242"/>
      <c r="D25" s="242"/>
      <c r="E25" s="242"/>
      <c r="F25" s="242"/>
      <c r="G25" s="242"/>
      <c r="H25" s="242"/>
      <c r="I25" s="242"/>
      <c r="J25" s="242"/>
      <c r="K25" s="242"/>
      <c r="L25" s="242"/>
    </row>
    <row r="26" spans="2:12">
      <c r="B26" s="247" t="s">
        <v>41</v>
      </c>
      <c r="C26" s="242"/>
      <c r="D26" s="242"/>
      <c r="E26" s="242"/>
      <c r="F26" s="242"/>
      <c r="G26" s="242"/>
      <c r="H26" s="242"/>
      <c r="I26" s="242"/>
      <c r="J26" s="242"/>
      <c r="K26" s="242"/>
      <c r="L26" s="242"/>
    </row>
    <row r="27" spans="2:12">
      <c r="B27" s="247" t="s">
        <v>153</v>
      </c>
      <c r="C27" s="242"/>
      <c r="D27" s="242"/>
      <c r="E27" s="242"/>
      <c r="F27" s="242"/>
      <c r="G27" s="242"/>
      <c r="H27" s="242"/>
      <c r="I27" s="242"/>
      <c r="J27" s="242"/>
      <c r="K27" s="242"/>
      <c r="L27" s="242"/>
    </row>
    <row r="28" spans="2:12">
      <c r="B28" s="242"/>
      <c r="C28" s="242"/>
      <c r="D28" s="242"/>
      <c r="E28" s="242"/>
      <c r="F28" s="242"/>
      <c r="G28" s="242"/>
      <c r="H28" s="242"/>
      <c r="I28" s="242"/>
      <c r="J28" s="242"/>
      <c r="K28" s="242"/>
      <c r="L28" s="242"/>
    </row>
    <row r="29" spans="2:12">
      <c r="B29" s="242"/>
      <c r="C29" s="242"/>
      <c r="D29" s="242"/>
      <c r="E29" s="242"/>
      <c r="F29" s="242"/>
      <c r="G29" s="242"/>
      <c r="H29" s="242"/>
      <c r="I29" s="242"/>
      <c r="J29" s="242"/>
      <c r="K29" s="242"/>
      <c r="L29" s="242"/>
    </row>
    <row r="30" spans="2:12" ht="14.25">
      <c r="B30" s="248"/>
      <c r="C30" s="248"/>
      <c r="D30" s="242"/>
      <c r="E30" s="242"/>
      <c r="F30" s="242"/>
      <c r="G30" s="242"/>
      <c r="H30" s="242"/>
      <c r="I30" s="242"/>
      <c r="J30" s="242"/>
      <c r="K30" s="242"/>
      <c r="L30" s="242"/>
    </row>
  </sheetData>
  <mergeCells count="2">
    <mergeCell ref="B30:C30"/>
    <mergeCell ref="B8:L8"/>
  </mergeCells>
  <hyperlinks>
    <hyperlink ref="B10" location="'R_PTW 2023vs2022'!A1" display="R_PTW 2023vs2022" xr:uid="{C5880B31-FEDA-404F-A7E2-15DECCAC537C}"/>
    <hyperlink ref="B12" location="'R_PTW NEW 2023vs2022'!A1" display="R_PTW NEW 2023vs2022" xr:uid="{B3262C3D-F75B-4496-9DEB-7EB013A317D5}"/>
    <hyperlink ref="B14" location="'R_MC NEW 2023vs2022'!A1" display="R_MC NEW 2023vs2022" xr:uid="{BED6983B-C683-473E-97ED-02D90053DE17}"/>
    <hyperlink ref="B16" location="'R_MC 2023 rankings'!A1" display="R_MC 2023 rankings" xr:uid="{4A59A9BE-F286-467E-BBE3-8A3389736CDC}"/>
    <hyperlink ref="B18" location="'R_MP NEW 2023vs2022'!A1" display="R_MP NEW 2023vs2022" xr:uid="{50B8AD66-EB28-4B94-91A8-1F57DC2CB986}"/>
    <hyperlink ref="B20" location="'R_MP_2023 ranking'!A1" display="R_MP_2023 ranking" xr:uid="{21B31F5A-EF41-4A47-8874-A83F1EE9D26E}"/>
    <hyperlink ref="B22" location="'R_PTW USED 2023vs2022'!A1" display="R_PTW USED 2023vs2022" xr:uid="{571D59F1-D10A-4987-8873-49E5B78AA0FD}"/>
    <hyperlink ref="B24" location="'R_MC&amp;MP structure 2023'!A1" display="R_MC&amp;MP structure 2023" xr:uid="{43FD941D-5D26-4D64-8048-AFE4D25EB86E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R46"/>
  <sheetViews>
    <sheetView showGridLines="0" zoomScale="80" zoomScaleNormal="80" workbookViewId="0"/>
  </sheetViews>
  <sheetFormatPr defaultRowHeight="12.75"/>
  <cols>
    <col min="1" max="1" width="2.8554687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195" t="s">
        <v>110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2:18" ht="15.75" customHeight="1">
      <c r="B2" s="10" t="s">
        <v>39</v>
      </c>
      <c r="C2" s="11" t="s">
        <v>6</v>
      </c>
      <c r="D2" s="11" t="s">
        <v>7</v>
      </c>
      <c r="E2" s="12" t="s">
        <v>1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2" t="s">
        <v>16</v>
      </c>
      <c r="O2" s="13" t="s">
        <v>4</v>
      </c>
    </row>
    <row r="3" spans="2:18" ht="15.75" customHeight="1">
      <c r="B3" s="14" t="s">
        <v>3</v>
      </c>
      <c r="C3" s="15">
        <v>4472</v>
      </c>
      <c r="D3" s="15">
        <v>5377</v>
      </c>
      <c r="E3" s="15">
        <v>9748</v>
      </c>
      <c r="F3" s="15">
        <v>10812</v>
      </c>
      <c r="G3" s="15">
        <v>11585</v>
      </c>
      <c r="H3" s="15"/>
      <c r="I3" s="15"/>
      <c r="J3" s="15"/>
      <c r="K3" s="15"/>
      <c r="L3" s="15"/>
      <c r="M3" s="15"/>
      <c r="N3" s="15"/>
      <c r="O3" s="16">
        <f>SUM(C3:N3)</f>
        <v>41994</v>
      </c>
      <c r="P3" s="8">
        <f>O3/O5</f>
        <v>0.81483206240176964</v>
      </c>
    </row>
    <row r="4" spans="2:18" ht="15.75" customHeight="1">
      <c r="B4" s="14" t="s">
        <v>2</v>
      </c>
      <c r="C4" s="19">
        <v>1120</v>
      </c>
      <c r="D4" s="19">
        <v>1276</v>
      </c>
      <c r="E4" s="15">
        <v>2063</v>
      </c>
      <c r="F4" s="19">
        <v>2330</v>
      </c>
      <c r="G4" s="19">
        <v>2754</v>
      </c>
      <c r="H4" s="19"/>
      <c r="I4" s="19"/>
      <c r="J4" s="19"/>
      <c r="K4" s="19"/>
      <c r="L4" s="19"/>
      <c r="M4" s="19"/>
      <c r="N4" s="19"/>
      <c r="O4" s="16">
        <f>SUM(C4:N4)</f>
        <v>9543</v>
      </c>
      <c r="P4" s="8">
        <f>O4/O5</f>
        <v>0.18516793759823039</v>
      </c>
    </row>
    <row r="5" spans="2:18">
      <c r="B5" s="21" t="s">
        <v>111</v>
      </c>
      <c r="C5" s="22">
        <f>SUM(C3:C4)</f>
        <v>5592</v>
      </c>
      <c r="D5" s="22">
        <f>SUM(D3:D4)</f>
        <v>6653</v>
      </c>
      <c r="E5" s="22">
        <f>SUM(E3:E4)</f>
        <v>11811</v>
      </c>
      <c r="F5" s="22">
        <v>13142</v>
      </c>
      <c r="G5" s="22">
        <v>14339</v>
      </c>
      <c r="H5" s="22"/>
      <c r="I5" s="22"/>
      <c r="J5" s="22"/>
      <c r="K5" s="22"/>
      <c r="L5" s="22"/>
      <c r="M5" s="22"/>
      <c r="N5" s="22"/>
      <c r="O5" s="23">
        <f>SUM(C5:N5)</f>
        <v>51537</v>
      </c>
      <c r="P5" s="8">
        <v>1</v>
      </c>
    </row>
    <row r="6" spans="2:18" ht="15.75" customHeight="1">
      <c r="B6" s="25" t="s">
        <v>112</v>
      </c>
      <c r="C6" s="26">
        <f>C5/N46-1</f>
        <v>0.31483658593933694</v>
      </c>
      <c r="D6" s="26">
        <f>D5/C5-1</f>
        <v>0.18973533619456373</v>
      </c>
      <c r="E6" s="26">
        <f>E5/D5-1</f>
        <v>0.77528934315346465</v>
      </c>
      <c r="F6" s="26">
        <v>0.11269155871645076</v>
      </c>
      <c r="G6" s="26">
        <v>9.108202708872315E-2</v>
      </c>
      <c r="H6" s="26"/>
      <c r="I6" s="26"/>
      <c r="J6" s="26"/>
      <c r="K6" s="26"/>
      <c r="L6" s="26"/>
      <c r="M6" s="26"/>
      <c r="N6" s="26"/>
      <c r="O6" s="27"/>
    </row>
    <row r="7" spans="2:18" ht="15.75" customHeight="1">
      <c r="B7" s="28" t="s">
        <v>113</v>
      </c>
      <c r="C7" s="29">
        <f>C5/C46-1</f>
        <v>0.22712310730743912</v>
      </c>
      <c r="D7" s="29">
        <f>D5/D46-1</f>
        <v>6.9270331083252978E-2</v>
      </c>
      <c r="E7" s="29">
        <f>E5/E46-1</f>
        <v>3.9952397143827589E-3</v>
      </c>
      <c r="F7" s="29">
        <v>9.1075134910751254E-2</v>
      </c>
      <c r="G7" s="29">
        <v>4.8555758683729522E-2</v>
      </c>
      <c r="H7" s="29"/>
      <c r="I7" s="29"/>
      <c r="J7" s="29"/>
      <c r="K7" s="29"/>
      <c r="L7" s="29"/>
      <c r="M7" s="29"/>
      <c r="N7" s="29"/>
      <c r="O7" s="30">
        <f ca="1">+O5/G13-1</f>
        <v>6.7836645049002442E-2</v>
      </c>
    </row>
    <row r="8" spans="2:18">
      <c r="B8" s="31"/>
      <c r="C8" s="32"/>
      <c r="D8" s="31"/>
      <c r="E8" s="31"/>
      <c r="F8" s="31"/>
      <c r="O8" s="3"/>
    </row>
    <row r="9" spans="2:18" ht="26.25" customHeight="1">
      <c r="B9" s="197" t="s">
        <v>5</v>
      </c>
      <c r="C9" s="198" t="s">
        <v>9</v>
      </c>
      <c r="D9" s="198"/>
      <c r="E9" s="199" t="s">
        <v>31</v>
      </c>
      <c r="F9" s="200" t="s">
        <v>149</v>
      </c>
      <c r="G9" s="200"/>
      <c r="H9" s="199" t="s">
        <v>31</v>
      </c>
      <c r="O9" s="3"/>
    </row>
    <row r="10" spans="2:18" ht="26.25" customHeight="1">
      <c r="B10" s="197"/>
      <c r="C10" s="33">
        <v>2023</v>
      </c>
      <c r="D10" s="33">
        <v>2022</v>
      </c>
      <c r="E10" s="199"/>
      <c r="F10" s="33">
        <v>2023</v>
      </c>
      <c r="G10" s="33">
        <v>2022</v>
      </c>
      <c r="H10" s="199"/>
      <c r="I10" s="4"/>
      <c r="O10" s="3"/>
    </row>
    <row r="11" spans="2:18" ht="18.75" customHeight="1">
      <c r="B11" s="34" t="s">
        <v>22</v>
      </c>
      <c r="C11" s="35">
        <f ca="1">OFFSET(B3,,COUNTA(C3:N3),,)</f>
        <v>11585</v>
      </c>
      <c r="D11" s="35">
        <f ca="1">OFFSET(B44,,COUNTA(C3:N3),,)</f>
        <v>10850</v>
      </c>
      <c r="E11" s="36">
        <f ca="1">+C11/D11-1</f>
        <v>6.7741935483870863E-2</v>
      </c>
      <c r="F11" s="35">
        <f>O3</f>
        <v>41994</v>
      </c>
      <c r="G11" s="17">
        <f ca="1">SUM(OFFSET(C44,,,,COUNTA(C3:N3)))</f>
        <v>38841</v>
      </c>
      <c r="H11" s="36">
        <f ca="1">+F11/G11-1</f>
        <v>8.1177106665636822E-2</v>
      </c>
      <c r="I11" s="4"/>
      <c r="O11" s="3"/>
    </row>
    <row r="12" spans="2:18" ht="18.75" customHeight="1">
      <c r="B12" s="37" t="s">
        <v>23</v>
      </c>
      <c r="C12" s="38">
        <f ca="1">OFFSET(B4,,COUNTA(C4:N4),,)</f>
        <v>2754</v>
      </c>
      <c r="D12" s="38">
        <f ca="1">OFFSET(B45,,COUNTA(C4:N4),,)</f>
        <v>2825</v>
      </c>
      <c r="E12" s="39">
        <f ca="1">+C12/D12-1</f>
        <v>-2.5132743362831889E-2</v>
      </c>
      <c r="F12" s="38">
        <f>O4</f>
        <v>9543</v>
      </c>
      <c r="G12" s="40">
        <f ca="1">SUM(OFFSET(C45,,,,COUNTA(C4:N4)))</f>
        <v>9422</v>
      </c>
      <c r="H12" s="39">
        <f ca="1">+F12/G12-1</f>
        <v>1.284228401613241E-2</v>
      </c>
      <c r="O12" s="3"/>
      <c r="R12" s="9"/>
    </row>
    <row r="13" spans="2:18" ht="19.5" customHeight="1">
      <c r="B13" s="41" t="s">
        <v>4</v>
      </c>
      <c r="C13" s="41">
        <f ca="1">SUM(C11:C12)</f>
        <v>14339</v>
      </c>
      <c r="D13" s="41">
        <f ca="1">SUM(D11:D12)</f>
        <v>13675</v>
      </c>
      <c r="E13" s="42">
        <f ca="1">+C13/D13-1</f>
        <v>4.8555758683729522E-2</v>
      </c>
      <c r="F13" s="41">
        <f>SUM(F11:F12)</f>
        <v>51537</v>
      </c>
      <c r="G13" s="41">
        <f ca="1">SUM(G11:G12)</f>
        <v>48263</v>
      </c>
      <c r="H13" s="42">
        <f ca="1">+F13/G13-1</f>
        <v>6.7836645049002442E-2</v>
      </c>
      <c r="O13" s="3"/>
    </row>
    <row r="14" spans="2:18">
      <c r="B14" s="43"/>
      <c r="C14" s="32"/>
      <c r="D14" s="43"/>
      <c r="E14" s="43"/>
      <c r="F14" s="43"/>
      <c r="O14" s="3"/>
    </row>
    <row r="15" spans="2:18">
      <c r="B15" s="43"/>
      <c r="C15" s="32"/>
      <c r="D15" s="43"/>
      <c r="E15" s="43"/>
      <c r="F15" s="43"/>
      <c r="O15" s="3"/>
    </row>
    <row r="16" spans="2:18">
      <c r="B16" s="43"/>
      <c r="C16" s="32"/>
      <c r="D16" s="43"/>
      <c r="E16" s="43"/>
      <c r="F16" s="43"/>
    </row>
    <row r="19" spans="9:10">
      <c r="I19" s="3"/>
    </row>
    <row r="23" spans="9:10">
      <c r="J23" s="3"/>
    </row>
    <row r="36" spans="2:15">
      <c r="B36" s="2" t="s">
        <v>70</v>
      </c>
    </row>
    <row r="37" spans="2:15">
      <c r="B37" s="2" t="s">
        <v>40</v>
      </c>
    </row>
    <row r="42" spans="2:15">
      <c r="B42" s="195" t="s">
        <v>154</v>
      </c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</row>
    <row r="43" spans="2:15">
      <c r="B43" s="10" t="s">
        <v>39</v>
      </c>
      <c r="C43" s="11" t="s">
        <v>6</v>
      </c>
      <c r="D43" s="11" t="s">
        <v>7</v>
      </c>
      <c r="E43" s="12" t="s">
        <v>1</v>
      </c>
      <c r="F43" s="12" t="s">
        <v>8</v>
      </c>
      <c r="G43" s="12" t="s">
        <v>9</v>
      </c>
      <c r="H43" s="12" t="s">
        <v>10</v>
      </c>
      <c r="I43" s="12" t="s">
        <v>11</v>
      </c>
      <c r="J43" s="12" t="s">
        <v>12</v>
      </c>
      <c r="K43" s="12" t="s">
        <v>13</v>
      </c>
      <c r="L43" s="12" t="s">
        <v>14</v>
      </c>
      <c r="M43" s="12" t="s">
        <v>15</v>
      </c>
      <c r="N43" s="12" t="s">
        <v>16</v>
      </c>
      <c r="O43" s="13" t="s">
        <v>4</v>
      </c>
    </row>
    <row r="44" spans="2:15">
      <c r="B44" s="14" t="s">
        <v>3</v>
      </c>
      <c r="C44" s="15">
        <v>3711</v>
      </c>
      <c r="D44" s="15">
        <v>5086</v>
      </c>
      <c r="E44" s="15">
        <v>9524</v>
      </c>
      <c r="F44" s="15">
        <v>9670</v>
      </c>
      <c r="G44" s="15">
        <v>10850</v>
      </c>
      <c r="H44" s="15">
        <v>10312</v>
      </c>
      <c r="I44" s="15">
        <v>9286</v>
      </c>
      <c r="J44" s="15">
        <v>7724</v>
      </c>
      <c r="K44" s="15">
        <v>5734</v>
      </c>
      <c r="L44" s="15">
        <v>4597</v>
      </c>
      <c r="M44" s="15">
        <v>4033</v>
      </c>
      <c r="N44" s="15">
        <v>3256</v>
      </c>
      <c r="O44" s="16">
        <f>SUM(C44:N44)</f>
        <v>83783</v>
      </c>
    </row>
    <row r="45" spans="2:15">
      <c r="B45" s="14" t="s">
        <v>2</v>
      </c>
      <c r="C45" s="19">
        <v>846</v>
      </c>
      <c r="D45" s="19">
        <v>1136</v>
      </c>
      <c r="E45" s="15">
        <v>2240</v>
      </c>
      <c r="F45" s="19">
        <v>2375</v>
      </c>
      <c r="G45" s="19">
        <v>2825</v>
      </c>
      <c r="H45" s="19">
        <v>2942</v>
      </c>
      <c r="I45" s="19">
        <v>2757</v>
      </c>
      <c r="J45" s="19">
        <v>2620</v>
      </c>
      <c r="K45" s="19">
        <v>1923</v>
      </c>
      <c r="L45" s="19">
        <v>1462</v>
      </c>
      <c r="M45" s="19">
        <v>1313</v>
      </c>
      <c r="N45" s="19">
        <v>997</v>
      </c>
      <c r="O45" s="16">
        <f>SUM(C45:N45)</f>
        <v>23436</v>
      </c>
    </row>
    <row r="46" spans="2:15">
      <c r="B46" s="21" t="s">
        <v>83</v>
      </c>
      <c r="C46" s="22">
        <f>SUM(C44:C45)</f>
        <v>4557</v>
      </c>
      <c r="D46" s="22">
        <f>SUM(D44:D45)</f>
        <v>6222</v>
      </c>
      <c r="E46" s="22">
        <f>SUM(E44:E45)</f>
        <v>11764</v>
      </c>
      <c r="F46" s="22">
        <f>SUM(F44:F45)</f>
        <v>12045</v>
      </c>
      <c r="G46" s="22">
        <f t="shared" ref="G46:N46" si="0">SUM(G44:G45)</f>
        <v>13675</v>
      </c>
      <c r="H46" s="22">
        <f t="shared" si="0"/>
        <v>13254</v>
      </c>
      <c r="I46" s="22">
        <f t="shared" si="0"/>
        <v>12043</v>
      </c>
      <c r="J46" s="22">
        <f t="shared" si="0"/>
        <v>10344</v>
      </c>
      <c r="K46" s="22">
        <f t="shared" si="0"/>
        <v>7657</v>
      </c>
      <c r="L46" s="22">
        <f t="shared" si="0"/>
        <v>6059</v>
      </c>
      <c r="M46" s="22">
        <f t="shared" si="0"/>
        <v>5346</v>
      </c>
      <c r="N46" s="22">
        <f t="shared" si="0"/>
        <v>4253</v>
      </c>
      <c r="O46" s="23">
        <f>SUM(C46:N46)</f>
        <v>107219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>
    <pageSetUpPr fitToPage="1"/>
  </sheetPr>
  <dimension ref="B1:AI46"/>
  <sheetViews>
    <sheetView showGridLines="0" zoomScale="85" zoomScaleNormal="85" workbookViewId="0"/>
  </sheetViews>
  <sheetFormatPr defaultRowHeight="12.75"/>
  <cols>
    <col min="1" max="1" width="2.140625" customWidth="1"/>
    <col min="2" max="2" width="28.5703125" customWidth="1"/>
    <col min="3" max="14" width="11.28515625" bestFit="1" customWidth="1"/>
    <col min="15" max="15" width="10.28515625" customWidth="1"/>
    <col min="21" max="21" width="20.28515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195" t="s">
        <v>114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</row>
    <row r="2" spans="2:35" ht="15.75" customHeight="1">
      <c r="B2" s="44" t="s">
        <v>5</v>
      </c>
      <c r="C2" s="45" t="s">
        <v>6</v>
      </c>
      <c r="D2" s="45" t="s">
        <v>7</v>
      </c>
      <c r="E2" s="46" t="s">
        <v>1</v>
      </c>
      <c r="F2" s="46" t="s">
        <v>8</v>
      </c>
      <c r="G2" s="46" t="s">
        <v>9</v>
      </c>
      <c r="H2" s="46" t="s">
        <v>10</v>
      </c>
      <c r="I2" s="46" t="s">
        <v>11</v>
      </c>
      <c r="J2" s="46" t="s">
        <v>12</v>
      </c>
      <c r="K2" s="46" t="s">
        <v>13</v>
      </c>
      <c r="L2" s="46" t="s">
        <v>14</v>
      </c>
      <c r="M2" s="46" t="s">
        <v>15</v>
      </c>
      <c r="N2" s="46" t="s">
        <v>16</v>
      </c>
      <c r="O2" s="47" t="s">
        <v>4</v>
      </c>
    </row>
    <row r="3" spans="2:35" ht="15.75" customHeight="1">
      <c r="B3" s="48" t="s">
        <v>3</v>
      </c>
      <c r="C3" s="49">
        <v>1126</v>
      </c>
      <c r="D3" s="49">
        <v>1524</v>
      </c>
      <c r="E3" s="49">
        <v>3134</v>
      </c>
      <c r="F3" s="49">
        <v>3577</v>
      </c>
      <c r="G3" s="49">
        <v>3620</v>
      </c>
      <c r="H3" s="49"/>
      <c r="I3" s="49"/>
      <c r="J3" s="49"/>
      <c r="K3" s="49"/>
      <c r="L3" s="49"/>
      <c r="M3" s="49"/>
      <c r="N3" s="49"/>
      <c r="O3" s="50">
        <f>SUM(C3:N3)</f>
        <v>12981</v>
      </c>
      <c r="P3" s="8">
        <f>O3/O5</f>
        <v>0.75295823665893269</v>
      </c>
    </row>
    <row r="4" spans="2:35" ht="15.75" customHeight="1">
      <c r="B4" s="48" t="s">
        <v>2</v>
      </c>
      <c r="C4" s="51">
        <v>440</v>
      </c>
      <c r="D4" s="51">
        <v>501</v>
      </c>
      <c r="E4" s="51">
        <v>912</v>
      </c>
      <c r="F4" s="51">
        <v>1115</v>
      </c>
      <c r="G4" s="51">
        <v>1291</v>
      </c>
      <c r="H4" s="51"/>
      <c r="I4" s="51"/>
      <c r="J4" s="51"/>
      <c r="K4" s="51"/>
      <c r="L4" s="51"/>
      <c r="M4" s="51"/>
      <c r="N4" s="51"/>
      <c r="O4" s="50">
        <f>SUM(C4:N4)</f>
        <v>4259</v>
      </c>
      <c r="P4" s="8">
        <f>O4/O5</f>
        <v>0.24704176334106728</v>
      </c>
    </row>
    <row r="5" spans="2:35">
      <c r="B5" s="52" t="s">
        <v>111</v>
      </c>
      <c r="C5" s="53">
        <f>SUM(C3:C4)</f>
        <v>1566</v>
      </c>
      <c r="D5" s="53">
        <f>SUM(D3:D4)</f>
        <v>2025</v>
      </c>
      <c r="E5" s="53">
        <f>SUM(E3:E4)</f>
        <v>4046</v>
      </c>
      <c r="F5" s="53">
        <v>4692</v>
      </c>
      <c r="G5" s="53">
        <v>4911</v>
      </c>
      <c r="H5" s="53"/>
      <c r="I5" s="53"/>
      <c r="J5" s="53"/>
      <c r="K5" s="53"/>
      <c r="L5" s="53"/>
      <c r="M5" s="53"/>
      <c r="N5" s="53"/>
      <c r="O5" s="54">
        <f>SUM(C5:N5)</f>
        <v>17240</v>
      </c>
      <c r="P5" s="8">
        <v>1</v>
      </c>
    </row>
    <row r="6" spans="2:35" ht="15.75" customHeight="1">
      <c r="B6" s="55" t="s">
        <v>112</v>
      </c>
      <c r="C6" s="56">
        <f>C5/N46-1</f>
        <v>0.25985518905872884</v>
      </c>
      <c r="D6" s="56">
        <f>D5/C5-1</f>
        <v>0.2931034482758621</v>
      </c>
      <c r="E6" s="56">
        <f>E5/D5-1</f>
        <v>0.99802469135802463</v>
      </c>
      <c r="F6" s="56">
        <v>0.15966386554621859</v>
      </c>
      <c r="G6" s="56">
        <v>4.6675191815856776E-2</v>
      </c>
      <c r="H6" s="56"/>
      <c r="I6" s="56"/>
      <c r="J6" s="56"/>
      <c r="K6" s="56"/>
      <c r="L6" s="56"/>
      <c r="M6" s="56"/>
      <c r="N6" s="56"/>
      <c r="O6" s="57"/>
    </row>
    <row r="7" spans="2:35" ht="15.75" customHeight="1">
      <c r="B7" s="58" t="s">
        <v>113</v>
      </c>
      <c r="C7" s="59">
        <f>C5/C46-1</f>
        <v>0.29314616019818329</v>
      </c>
      <c r="D7" s="59">
        <f>D5/D46-1</f>
        <v>0.14277652370203153</v>
      </c>
      <c r="E7" s="59">
        <f>E5/E46-1</f>
        <v>4.5748255363142976E-2</v>
      </c>
      <c r="F7" s="59">
        <v>0.14943655071043604</v>
      </c>
      <c r="G7" s="59">
        <v>6.1462814996926518E-3</v>
      </c>
      <c r="H7" s="59"/>
      <c r="I7" s="59"/>
      <c r="J7" s="59"/>
      <c r="K7" s="59"/>
      <c r="L7" s="59"/>
      <c r="M7" s="59"/>
      <c r="N7" s="59"/>
      <c r="O7" s="60">
        <f ca="1">+O5/G13-1</f>
        <v>9.0104331331014809E-2</v>
      </c>
    </row>
    <row r="8" spans="2:35">
      <c r="B8" s="43"/>
      <c r="C8" s="32"/>
      <c r="D8" s="43"/>
      <c r="E8" s="43"/>
      <c r="F8" s="43"/>
      <c r="O8" s="3"/>
    </row>
    <row r="9" spans="2:35" ht="24.75" customHeight="1">
      <c r="B9" s="197" t="s">
        <v>5</v>
      </c>
      <c r="C9" s="201" t="str">
        <f>'R_PTW 2023vs2022'!C9:D9</f>
        <v>MAY</v>
      </c>
      <c r="D9" s="201"/>
      <c r="E9" s="202" t="s">
        <v>31</v>
      </c>
      <c r="F9" s="203" t="str">
        <f>'R_PTW 2023vs2022'!F9:G9</f>
        <v>JANUARY-MAY</v>
      </c>
      <c r="G9" s="201"/>
      <c r="H9" s="202" t="s">
        <v>31</v>
      </c>
      <c r="O9" s="3"/>
    </row>
    <row r="10" spans="2:35" ht="26.25" customHeight="1">
      <c r="B10" s="197"/>
      <c r="C10" s="33">
        <f>'R_PTW 2023vs2022'!C10</f>
        <v>2023</v>
      </c>
      <c r="D10" s="33">
        <f>'R_PTW 2023vs2022'!D10</f>
        <v>2022</v>
      </c>
      <c r="E10" s="202"/>
      <c r="F10" s="33">
        <f>'R_PTW 2023vs2022'!F10</f>
        <v>2023</v>
      </c>
      <c r="G10" s="33">
        <f>'R_PTW 2023vs2022'!G10</f>
        <v>2022</v>
      </c>
      <c r="H10" s="202"/>
      <c r="I10" s="4"/>
      <c r="O10" s="3"/>
    </row>
    <row r="11" spans="2:35" ht="19.5" customHeight="1">
      <c r="B11" s="17" t="s">
        <v>22</v>
      </c>
      <c r="C11" s="35">
        <f ca="1">OFFSET(B3,,COUNTA(C3:N3),,)</f>
        <v>3620</v>
      </c>
      <c r="D11" s="35">
        <f ca="1">OFFSET(B44,,COUNTA(C3:N3),,)</f>
        <v>3412</v>
      </c>
      <c r="E11" s="36">
        <f ca="1">+C11/D11-1</f>
        <v>6.0961313012895646E-2</v>
      </c>
      <c r="F11" s="35">
        <f>O3</f>
        <v>12981</v>
      </c>
      <c r="G11" s="17">
        <f ca="1">SUM(OFFSET(C44,,,,COUNTA(C3:N3)))</f>
        <v>11247</v>
      </c>
      <c r="H11" s="36">
        <f ca="1">+F11/G11-1</f>
        <v>0.15417444651907175</v>
      </c>
      <c r="I11" s="4"/>
      <c r="O11" s="3"/>
      <c r="AI11" s="8"/>
    </row>
    <row r="12" spans="2:35" ht="19.5" customHeight="1">
      <c r="B12" s="20" t="s">
        <v>23</v>
      </c>
      <c r="C12" s="63">
        <f ca="1">OFFSET(B4,,COUNTA(C4:N4),,)</f>
        <v>1291</v>
      </c>
      <c r="D12" s="63">
        <f ca="1">OFFSET(B45,,COUNTA(C4:N4),,)</f>
        <v>1469</v>
      </c>
      <c r="E12" s="64">
        <f ca="1">+C12/D12-1</f>
        <v>-0.12117086453369641</v>
      </c>
      <c r="F12" s="63">
        <f>O4</f>
        <v>4259</v>
      </c>
      <c r="G12" s="20">
        <f ca="1">SUM(OFFSET(C45,,,,COUNTA(C4:N4)))</f>
        <v>4568</v>
      </c>
      <c r="H12" s="64">
        <f ca="1">+F12/G12-1</f>
        <v>-6.7644483362521934E-2</v>
      </c>
      <c r="O12" s="3"/>
      <c r="R12" s="9"/>
      <c r="AI12" s="8"/>
    </row>
    <row r="13" spans="2:35" ht="19.5" customHeight="1">
      <c r="B13" s="65" t="s">
        <v>4</v>
      </c>
      <c r="C13" s="65">
        <f ca="1">SUM(C11:C12)</f>
        <v>4911</v>
      </c>
      <c r="D13" s="65">
        <f ca="1">SUM(D11:D12)</f>
        <v>4881</v>
      </c>
      <c r="E13" s="66">
        <f ca="1">+C13/D13-1</f>
        <v>6.1462814996926518E-3</v>
      </c>
      <c r="F13" s="65">
        <f>SUM(F11:F12)</f>
        <v>17240</v>
      </c>
      <c r="G13" s="65">
        <f ca="1">SUM(G11:G12)</f>
        <v>15815</v>
      </c>
      <c r="H13" s="66">
        <f ca="1">+F13/G13-1</f>
        <v>9.0104331331014809E-2</v>
      </c>
      <c r="J13" s="67"/>
      <c r="O13" s="3"/>
    </row>
    <row r="14" spans="2:35">
      <c r="B14" s="43"/>
      <c r="C14" s="32"/>
      <c r="D14" s="43"/>
      <c r="E14" s="43"/>
      <c r="F14" s="43"/>
      <c r="O14" s="3"/>
    </row>
    <row r="15" spans="2:35">
      <c r="B15" s="43"/>
      <c r="C15" s="32"/>
      <c r="D15" s="43"/>
      <c r="E15" s="43"/>
      <c r="F15" s="43"/>
      <c r="O15" s="3"/>
    </row>
    <row r="16" spans="2:35">
      <c r="B16" s="43"/>
      <c r="C16" s="32"/>
      <c r="D16" s="43"/>
      <c r="E16" s="43"/>
      <c r="F16" s="43"/>
    </row>
    <row r="19" spans="9:10">
      <c r="I19" s="3"/>
    </row>
    <row r="23" spans="9:10">
      <c r="J23" s="3"/>
    </row>
    <row r="36" spans="2:15">
      <c r="B36" s="2" t="s">
        <v>70</v>
      </c>
    </row>
    <row r="37" spans="2:15">
      <c r="B37" s="2" t="s">
        <v>40</v>
      </c>
    </row>
    <row r="42" spans="2:15">
      <c r="B42" s="195" t="s">
        <v>84</v>
      </c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</row>
    <row r="43" spans="2:15">
      <c r="B43" s="44" t="s">
        <v>5</v>
      </c>
      <c r="C43" s="45" t="s">
        <v>6</v>
      </c>
      <c r="D43" s="45" t="s">
        <v>7</v>
      </c>
      <c r="E43" s="46" t="s">
        <v>1</v>
      </c>
      <c r="F43" s="46" t="s">
        <v>8</v>
      </c>
      <c r="G43" s="46" t="s">
        <v>9</v>
      </c>
      <c r="H43" s="46" t="s">
        <v>10</v>
      </c>
      <c r="I43" s="46" t="s">
        <v>11</v>
      </c>
      <c r="J43" s="46" t="s">
        <v>12</v>
      </c>
      <c r="K43" s="46" t="s">
        <v>13</v>
      </c>
      <c r="L43" s="46" t="s">
        <v>14</v>
      </c>
      <c r="M43" s="46" t="s">
        <v>15</v>
      </c>
      <c r="N43" s="46" t="s">
        <v>16</v>
      </c>
      <c r="O43" s="47" t="s">
        <v>4</v>
      </c>
    </row>
    <row r="44" spans="2:15">
      <c r="B44" s="48" t="s">
        <v>3</v>
      </c>
      <c r="C44" s="49">
        <v>856</v>
      </c>
      <c r="D44" s="49">
        <v>1276</v>
      </c>
      <c r="E44" s="49">
        <v>2828</v>
      </c>
      <c r="F44" s="49">
        <v>2875</v>
      </c>
      <c r="G44" s="49">
        <v>3412</v>
      </c>
      <c r="H44" s="49">
        <v>3241</v>
      </c>
      <c r="I44" s="49">
        <v>2715</v>
      </c>
      <c r="J44" s="49">
        <v>2326</v>
      </c>
      <c r="K44" s="49">
        <v>1469</v>
      </c>
      <c r="L44" s="49">
        <v>1176</v>
      </c>
      <c r="M44" s="49">
        <v>936</v>
      </c>
      <c r="N44" s="49">
        <v>800</v>
      </c>
      <c r="O44" s="50">
        <f>SUM(C44:N44)</f>
        <v>23910</v>
      </c>
    </row>
    <row r="45" spans="2:15">
      <c r="B45" s="48" t="s">
        <v>2</v>
      </c>
      <c r="C45" s="51">
        <v>355</v>
      </c>
      <c r="D45" s="51">
        <v>496</v>
      </c>
      <c r="E45" s="51">
        <v>1041</v>
      </c>
      <c r="F45" s="51">
        <v>1207</v>
      </c>
      <c r="G45" s="51">
        <v>1469</v>
      </c>
      <c r="H45" s="51">
        <v>1513</v>
      </c>
      <c r="I45" s="51">
        <v>1390</v>
      </c>
      <c r="J45" s="51">
        <v>1276</v>
      </c>
      <c r="K45" s="51">
        <v>965</v>
      </c>
      <c r="L45" s="51">
        <v>697</v>
      </c>
      <c r="M45" s="51">
        <v>562</v>
      </c>
      <c r="N45" s="51">
        <v>443</v>
      </c>
      <c r="O45" s="50">
        <f>SUM(C45:N45)</f>
        <v>11414</v>
      </c>
    </row>
    <row r="46" spans="2:15">
      <c r="B46" s="52" t="s">
        <v>83</v>
      </c>
      <c r="C46" s="53">
        <f>SUM(C44:C45)</f>
        <v>1211</v>
      </c>
      <c r="D46" s="53">
        <f>SUM(D44:D45)</f>
        <v>1772</v>
      </c>
      <c r="E46" s="53">
        <f>SUM(E44:E45)</f>
        <v>3869</v>
      </c>
      <c r="F46" s="53">
        <f>SUM(F44:F45)</f>
        <v>4082</v>
      </c>
      <c r="G46" s="53">
        <f t="shared" ref="G46:N46" si="0">SUM(G44:G45)</f>
        <v>4881</v>
      </c>
      <c r="H46" s="53">
        <f t="shared" si="0"/>
        <v>4754</v>
      </c>
      <c r="I46" s="53">
        <f t="shared" si="0"/>
        <v>4105</v>
      </c>
      <c r="J46" s="53">
        <f t="shared" si="0"/>
        <v>3602</v>
      </c>
      <c r="K46" s="53">
        <f t="shared" si="0"/>
        <v>2434</v>
      </c>
      <c r="L46" s="53">
        <f t="shared" si="0"/>
        <v>1873</v>
      </c>
      <c r="M46" s="53">
        <f t="shared" si="0"/>
        <v>1498</v>
      </c>
      <c r="N46" s="53">
        <f t="shared" si="0"/>
        <v>1243</v>
      </c>
      <c r="O46" s="54">
        <f>SUM(C46:N46)</f>
        <v>35324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>
    <pageSetUpPr fitToPage="1"/>
  </sheetPr>
  <dimension ref="B2:S51"/>
  <sheetViews>
    <sheetView showGridLines="0" zoomScale="90" zoomScaleNormal="90" workbookViewId="0"/>
  </sheetViews>
  <sheetFormatPr defaultRowHeight="12.75"/>
  <cols>
    <col min="1" max="1" width="2.140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4" t="s">
        <v>116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1"/>
    </row>
    <row r="3" spans="2:19">
      <c r="B3" s="24" t="s">
        <v>34</v>
      </c>
      <c r="C3" s="71" t="s">
        <v>6</v>
      </c>
      <c r="D3" s="71" t="s">
        <v>7</v>
      </c>
      <c r="E3" s="24" t="s">
        <v>1</v>
      </c>
      <c r="F3" s="24" t="s">
        <v>8</v>
      </c>
      <c r="G3" s="24" t="s">
        <v>9</v>
      </c>
      <c r="H3" s="24" t="s">
        <v>10</v>
      </c>
      <c r="I3" s="24" t="s">
        <v>11</v>
      </c>
      <c r="J3" s="24" t="s">
        <v>12</v>
      </c>
      <c r="K3" s="24" t="s">
        <v>13</v>
      </c>
      <c r="L3" s="24" t="s">
        <v>14</v>
      </c>
      <c r="M3" s="24" t="s">
        <v>15</v>
      </c>
      <c r="N3" s="24" t="s">
        <v>16</v>
      </c>
      <c r="O3" s="24" t="s">
        <v>4</v>
      </c>
      <c r="P3" s="72"/>
    </row>
    <row r="4" spans="2:19" hidden="1">
      <c r="B4" s="73">
        <v>2006</v>
      </c>
      <c r="C4" s="73">
        <v>93</v>
      </c>
      <c r="D4" s="73">
        <v>133</v>
      </c>
      <c r="E4" s="73">
        <v>393</v>
      </c>
      <c r="F4" s="73">
        <v>804</v>
      </c>
      <c r="G4" s="73">
        <v>787</v>
      </c>
      <c r="H4" s="73">
        <v>708</v>
      </c>
      <c r="I4" s="73">
        <v>655</v>
      </c>
      <c r="J4" s="73">
        <v>503</v>
      </c>
      <c r="K4" s="73">
        <v>360</v>
      </c>
      <c r="L4" s="73">
        <v>242</v>
      </c>
      <c r="M4" s="73">
        <v>173</v>
      </c>
      <c r="N4" s="73">
        <v>264</v>
      </c>
      <c r="O4" s="73">
        <v>5115</v>
      </c>
      <c r="P4" s="72"/>
    </row>
    <row r="5" spans="2:19" s="9" customFormat="1" hidden="1">
      <c r="B5" s="74">
        <v>2007</v>
      </c>
      <c r="C5" s="74">
        <v>227</v>
      </c>
      <c r="D5" s="74">
        <v>244</v>
      </c>
      <c r="E5" s="74">
        <v>762</v>
      </c>
      <c r="F5" s="74">
        <v>1121</v>
      </c>
      <c r="G5" s="74">
        <v>1095</v>
      </c>
      <c r="H5" s="74">
        <v>910</v>
      </c>
      <c r="I5" s="74">
        <v>944</v>
      </c>
      <c r="J5" s="74">
        <v>862</v>
      </c>
      <c r="K5" s="74">
        <v>484</v>
      </c>
      <c r="L5" s="74">
        <v>386</v>
      </c>
      <c r="M5" s="74">
        <v>171</v>
      </c>
      <c r="N5" s="74">
        <v>368</v>
      </c>
      <c r="O5" s="18">
        <v>7574</v>
      </c>
      <c r="P5" s="75"/>
    </row>
    <row r="6" spans="2:19" s="9" customFormat="1">
      <c r="B6" s="79">
        <v>2020</v>
      </c>
      <c r="C6" s="79">
        <v>698</v>
      </c>
      <c r="D6" s="79">
        <v>1090</v>
      </c>
      <c r="E6" s="79">
        <v>1350</v>
      </c>
      <c r="F6" s="79">
        <v>1613</v>
      </c>
      <c r="G6" s="79">
        <v>2729</v>
      </c>
      <c r="H6" s="79">
        <v>2949</v>
      </c>
      <c r="I6" s="79">
        <v>3027</v>
      </c>
      <c r="J6" s="79">
        <v>2057</v>
      </c>
      <c r="K6" s="79">
        <v>1528</v>
      </c>
      <c r="L6" s="79">
        <v>1113</v>
      </c>
      <c r="M6" s="79">
        <v>999</v>
      </c>
      <c r="N6" s="79">
        <v>2662</v>
      </c>
      <c r="O6" s="80">
        <v>19103</v>
      </c>
      <c r="P6" s="78"/>
    </row>
    <row r="7" spans="2:19" s="9" customFormat="1">
      <c r="B7" s="76">
        <v>2021</v>
      </c>
      <c r="C7" s="76">
        <v>410</v>
      </c>
      <c r="D7" s="76">
        <v>906</v>
      </c>
      <c r="E7" s="76">
        <v>2223</v>
      </c>
      <c r="F7" s="76">
        <v>2884</v>
      </c>
      <c r="G7" s="76">
        <v>2963</v>
      </c>
      <c r="H7" s="76">
        <v>2848</v>
      </c>
      <c r="I7" s="76">
        <v>2423</v>
      </c>
      <c r="J7" s="76">
        <v>1894</v>
      </c>
      <c r="K7" s="76">
        <v>1461</v>
      </c>
      <c r="L7" s="76">
        <v>1186</v>
      </c>
      <c r="M7" s="76">
        <v>1071</v>
      </c>
      <c r="N7" s="76">
        <v>1310</v>
      </c>
      <c r="O7" s="77">
        <v>21815</v>
      </c>
      <c r="P7" s="78"/>
    </row>
    <row r="8" spans="2:19" s="9" customFormat="1">
      <c r="B8" s="79">
        <v>2022</v>
      </c>
      <c r="C8" s="79">
        <v>856</v>
      </c>
      <c r="D8" s="79">
        <v>1276</v>
      </c>
      <c r="E8" s="79">
        <v>2828</v>
      </c>
      <c r="F8" s="79">
        <v>2875</v>
      </c>
      <c r="G8" s="79">
        <v>3412</v>
      </c>
      <c r="H8" s="79">
        <v>3241</v>
      </c>
      <c r="I8" s="79">
        <v>2715</v>
      </c>
      <c r="J8" s="79">
        <v>2326</v>
      </c>
      <c r="K8" s="79">
        <v>1469</v>
      </c>
      <c r="L8" s="79">
        <v>1176</v>
      </c>
      <c r="M8" s="79">
        <v>936</v>
      </c>
      <c r="N8" s="79">
        <v>800</v>
      </c>
      <c r="O8" s="80">
        <f t="shared" ref="O8" si="0">SUM(C8:N8)</f>
        <v>23910</v>
      </c>
      <c r="P8" s="78"/>
    </row>
    <row r="9" spans="2:19">
      <c r="B9" s="81">
        <v>2023</v>
      </c>
      <c r="C9" s="81">
        <v>1126</v>
      </c>
      <c r="D9" s="81">
        <v>1524</v>
      </c>
      <c r="E9" s="81">
        <v>3134</v>
      </c>
      <c r="F9" s="81">
        <v>3577</v>
      </c>
      <c r="G9" s="81">
        <v>3620</v>
      </c>
      <c r="H9" s="81"/>
      <c r="I9" s="81"/>
      <c r="J9" s="81"/>
      <c r="K9" s="81"/>
      <c r="L9" s="81"/>
      <c r="M9" s="81"/>
      <c r="N9" s="81"/>
      <c r="O9" s="82">
        <f t="shared" ref="O9" si="1">SUM(C9:N9)</f>
        <v>12981</v>
      </c>
      <c r="P9" s="4"/>
      <c r="S9" s="9"/>
    </row>
    <row r="10" spans="2:19">
      <c r="B10" s="79" t="s">
        <v>115</v>
      </c>
      <c r="C10" s="83">
        <f>+C9/C7-1</f>
        <v>1.7463414634146344</v>
      </c>
      <c r="D10" s="83">
        <f>+D9/D7-1</f>
        <v>0.68211920529801318</v>
      </c>
      <c r="E10" s="83">
        <f>+E9/E7-1</f>
        <v>0.40980656770130452</v>
      </c>
      <c r="F10" s="83">
        <f>+F9/F7-1</f>
        <v>0.24029126213592233</v>
      </c>
      <c r="G10" s="83">
        <f>+G9/G7-1</f>
        <v>0.22173472831589613</v>
      </c>
      <c r="H10" s="83"/>
      <c r="I10" s="83"/>
      <c r="J10" s="83"/>
      <c r="K10" s="83"/>
      <c r="L10" s="83"/>
      <c r="M10" s="83"/>
      <c r="N10" s="83"/>
      <c r="O10" s="83">
        <f ca="1">+O9/G14-1</f>
        <v>0.15417444651907175</v>
      </c>
    </row>
    <row r="11" spans="2:19">
      <c r="C11" s="84"/>
      <c r="D11" s="84"/>
      <c r="E11" s="84"/>
      <c r="F11" s="84"/>
      <c r="G11" s="84"/>
      <c r="H11" s="84"/>
      <c r="I11" s="84"/>
      <c r="J11" s="85"/>
      <c r="K11" s="85"/>
      <c r="L11" s="85"/>
      <c r="M11" s="85"/>
      <c r="N11" s="85"/>
      <c r="O11" s="84"/>
    </row>
    <row r="12" spans="2:19" ht="24" customHeight="1">
      <c r="B12" s="206" t="s">
        <v>5</v>
      </c>
      <c r="C12" s="207" t="str">
        <f>'R_PTW NEW 2023vs2022'!C9:D9</f>
        <v>MAY</v>
      </c>
      <c r="D12" s="207"/>
      <c r="E12" s="208" t="s">
        <v>31</v>
      </c>
      <c r="F12" s="209" t="str">
        <f>'R_PTW 2023vs2022'!F9:G9</f>
        <v>JANUARY-MAY</v>
      </c>
      <c r="G12" s="207"/>
      <c r="H12" s="208" t="s">
        <v>31</v>
      </c>
      <c r="I12" s="84"/>
      <c r="J12" s="85"/>
      <c r="K12" s="85"/>
      <c r="L12" s="85"/>
      <c r="M12" s="85"/>
      <c r="N12" s="85"/>
      <c r="O12" s="84"/>
    </row>
    <row r="13" spans="2:19" ht="21" customHeight="1">
      <c r="B13" s="206"/>
      <c r="C13" s="86">
        <f>'R_PTW NEW 2023vs2022'!C10</f>
        <v>2023</v>
      </c>
      <c r="D13" s="86">
        <f>'R_PTW NEW 2023vs2022'!D10</f>
        <v>2022</v>
      </c>
      <c r="E13" s="208"/>
      <c r="F13" s="86">
        <f>'R_PTW NEW 2023vs2022'!F10</f>
        <v>2023</v>
      </c>
      <c r="G13" s="86">
        <f>'R_PTW NEW 2023vs2022'!G10</f>
        <v>2022</v>
      </c>
      <c r="H13" s="208"/>
      <c r="I13" s="84"/>
      <c r="J13" s="85"/>
      <c r="K13" s="85"/>
      <c r="L13" s="85"/>
      <c r="M13" s="85"/>
      <c r="N13" s="85"/>
      <c r="O13" s="84"/>
    </row>
    <row r="14" spans="2:19" ht="19.5" customHeight="1">
      <c r="B14" s="87" t="s">
        <v>35</v>
      </c>
      <c r="C14" s="88">
        <f ca="1">OFFSET(B9,,COUNTA(C9:N9),,)</f>
        <v>3620</v>
      </c>
      <c r="D14" s="88">
        <f ca="1">OFFSET(B8,,COUNTA(C9:N9),,)</f>
        <v>3412</v>
      </c>
      <c r="E14" s="89">
        <f ca="1">+C14/D14-1</f>
        <v>6.0961313012895646E-2</v>
      </c>
      <c r="F14" s="88">
        <f>+O9</f>
        <v>12981</v>
      </c>
      <c r="G14" s="87">
        <f ca="1">SUM(OFFSET(C8,,,,COUNTA(C9:N9)))</f>
        <v>11247</v>
      </c>
      <c r="H14" s="89">
        <f ca="1">+F14/G14-1</f>
        <v>0.15417444651907175</v>
      </c>
      <c r="I14" s="84"/>
      <c r="J14" s="85"/>
      <c r="K14" s="85"/>
      <c r="L14" s="85"/>
      <c r="M14" s="85"/>
      <c r="N14" s="85"/>
      <c r="O14" s="84"/>
    </row>
    <row r="15" spans="2:19">
      <c r="B15" s="90"/>
      <c r="C15" s="91"/>
      <c r="D15" s="90"/>
      <c r="E15" s="92"/>
      <c r="F15" s="84"/>
      <c r="G15" s="84"/>
      <c r="H15" s="84"/>
      <c r="I15" s="84"/>
      <c r="J15" s="85"/>
      <c r="K15" s="85"/>
      <c r="L15" s="85"/>
      <c r="M15" s="85"/>
      <c r="N15" s="85"/>
      <c r="O15" s="84"/>
    </row>
    <row r="40" spans="2:16">
      <c r="B40" s="2" t="s">
        <v>70</v>
      </c>
    </row>
    <row r="41" spans="2:16">
      <c r="B41" s="2"/>
    </row>
    <row r="44" spans="2:16" hidden="1"/>
    <row r="45" spans="2:16" hidden="1">
      <c r="B45" t="s">
        <v>32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8">
        <v>0.53667953667953672</v>
      </c>
      <c r="D46" s="8">
        <v>0.57240204429301533</v>
      </c>
      <c r="E46" s="8">
        <v>0.50808080808080813</v>
      </c>
      <c r="F46" s="8">
        <v>0.38286066584463624</v>
      </c>
      <c r="G46" s="8">
        <v>0.53184281842818426</v>
      </c>
      <c r="H46" s="8">
        <v>0.39175257731958762</v>
      </c>
      <c r="I46" s="8">
        <v>0.33357771260997066</v>
      </c>
      <c r="J46" s="8">
        <v>0.40526315789473683</v>
      </c>
      <c r="K46" s="8">
        <v>0.44</v>
      </c>
      <c r="L46" s="8">
        <v>0.61350844277673544</v>
      </c>
      <c r="M46" s="8">
        <v>0.81818181818181823</v>
      </c>
      <c r="N46" s="8">
        <v>1.1981981981981982</v>
      </c>
      <c r="O46" s="8">
        <v>0.48017950635751683</v>
      </c>
    </row>
    <row r="47" spans="2:16" hidden="1">
      <c r="B47" t="s">
        <v>33</v>
      </c>
      <c r="C47" s="93">
        <v>316</v>
      </c>
      <c r="D47" s="94">
        <v>531</v>
      </c>
      <c r="E47" s="94">
        <v>826</v>
      </c>
      <c r="F47" s="94">
        <v>728</v>
      </c>
      <c r="G47" s="94">
        <v>677</v>
      </c>
      <c r="H47" s="94">
        <v>632</v>
      </c>
      <c r="I47" s="94">
        <v>583</v>
      </c>
      <c r="J47" s="94">
        <v>390</v>
      </c>
      <c r="K47">
        <v>402</v>
      </c>
      <c r="L47">
        <v>205</v>
      </c>
      <c r="M47">
        <v>225</v>
      </c>
      <c r="N47">
        <v>241</v>
      </c>
      <c r="O47">
        <v>5756</v>
      </c>
      <c r="P47">
        <v>2401</v>
      </c>
    </row>
    <row r="48" spans="2:16" hidden="1">
      <c r="C48" s="8">
        <v>2.1351351351351351</v>
      </c>
      <c r="D48" s="8">
        <v>2.0661478599221792</v>
      </c>
      <c r="E48" s="8">
        <v>0.7428057553956835</v>
      </c>
      <c r="F48" s="8">
        <v>0.4925575101488498</v>
      </c>
      <c r="G48" s="8">
        <v>0.55628594905505346</v>
      </c>
      <c r="H48" s="8">
        <v>0.51930977814297452</v>
      </c>
      <c r="I48" s="8">
        <v>0.52333931777378817</v>
      </c>
      <c r="J48" s="8">
        <v>0.48088779284833538</v>
      </c>
      <c r="K48" s="8">
        <v>0.73897058823529416</v>
      </c>
      <c r="L48" s="8">
        <v>0.66129032258064513</v>
      </c>
      <c r="M48" s="8">
        <v>0.8035714285714286</v>
      </c>
      <c r="N48" s="8">
        <v>1.0711111111111111</v>
      </c>
      <c r="O48" s="8">
        <v>0.6606220589923103</v>
      </c>
      <c r="P48" s="4" t="e">
        <v>#DIV/0!</v>
      </c>
    </row>
    <row r="49" spans="2:16" hidden="1">
      <c r="B49" t="s">
        <v>33</v>
      </c>
      <c r="C49" s="93">
        <v>171</v>
      </c>
      <c r="D49" s="94">
        <v>277</v>
      </c>
      <c r="E49" s="94">
        <v>688</v>
      </c>
      <c r="F49" s="94">
        <v>849</v>
      </c>
      <c r="G49" s="94"/>
      <c r="H49" s="94"/>
      <c r="I49" s="94"/>
      <c r="J49" s="94"/>
      <c r="O49">
        <v>1985</v>
      </c>
    </row>
    <row r="50" spans="2:16" hidden="1">
      <c r="C50" s="8">
        <v>0.70954356846473032</v>
      </c>
      <c r="D50" s="8">
        <v>0.9264214046822743</v>
      </c>
      <c r="E50" s="8">
        <v>0.71443406022845279</v>
      </c>
      <c r="F50" s="8">
        <v>0.57326130992572588</v>
      </c>
      <c r="G50" s="8">
        <v>0</v>
      </c>
      <c r="H50" s="8">
        <v>0</v>
      </c>
      <c r="I50" s="8" t="e">
        <v>#DIV/0!</v>
      </c>
      <c r="J50" s="8" t="e">
        <v>#DIV/0!</v>
      </c>
      <c r="K50" s="8" t="e">
        <v>#DIV/0!</v>
      </c>
      <c r="L50" s="8" t="e">
        <v>#DIV/0!</v>
      </c>
      <c r="M50" s="8" t="e">
        <v>#DIV/0!</v>
      </c>
      <c r="N50" s="8" t="e">
        <v>#DIV/0!</v>
      </c>
      <c r="O50" s="8">
        <v>0.35541629364368843</v>
      </c>
      <c r="P50" s="8"/>
    </row>
    <row r="51" spans="2:16" hidden="1"/>
  </sheetData>
  <mergeCells count="6">
    <mergeCell ref="B2:O2"/>
    <mergeCell ref="B12:B13"/>
    <mergeCell ref="C12:D12"/>
    <mergeCell ref="E12:E13"/>
    <mergeCell ref="F12:G12"/>
    <mergeCell ref="H12:H13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X143"/>
  <sheetViews>
    <sheetView showGridLines="0" zoomScale="85" zoomScaleNormal="85" workbookViewId="0"/>
  </sheetViews>
  <sheetFormatPr defaultColWidth="9.140625" defaultRowHeight="12.75"/>
  <cols>
    <col min="1" max="1" width="2.42578125" style="7" customWidth="1"/>
    <col min="2" max="2" width="9.7109375" style="7" customWidth="1"/>
    <col min="3" max="3" width="17.28515625" style="7" customWidth="1"/>
    <col min="4" max="4" width="10" style="7" customWidth="1"/>
    <col min="5" max="5" width="10.7109375" style="7" customWidth="1"/>
    <col min="6" max="6" width="9.42578125" style="7" customWidth="1"/>
    <col min="7" max="7" width="10.42578125" style="7" customWidth="1"/>
    <col min="8" max="8" width="12.7109375" style="7" customWidth="1"/>
    <col min="9" max="9" width="3.42578125" style="7" customWidth="1"/>
    <col min="10" max="10" width="23.140625" style="7" customWidth="1"/>
    <col min="11" max="11" width="16.85546875" style="7" bestFit="1" customWidth="1"/>
    <col min="12" max="13" width="8.7109375" style="7" customWidth="1"/>
    <col min="14" max="14" width="9.42578125" style="7" customWidth="1"/>
    <col min="15" max="16" width="8.7109375" style="7" customWidth="1"/>
    <col min="17" max="17" width="3.140625" style="7" customWidth="1"/>
    <col min="18" max="18" width="20.85546875" style="7" customWidth="1"/>
    <col min="19" max="19" width="16.85546875" style="7" bestFit="1" customWidth="1"/>
    <col min="20" max="21" width="8.85546875" style="7" customWidth="1"/>
    <col min="22" max="22" width="9.42578125" style="7" customWidth="1"/>
    <col min="23" max="24" width="8.85546875" style="7" customWidth="1"/>
    <col min="25" max="16384" width="9.140625" style="7"/>
  </cols>
  <sheetData>
    <row r="2" spans="2:24" ht="14.25">
      <c r="B2" s="218" t="s">
        <v>117</v>
      </c>
      <c r="C2" s="218"/>
      <c r="D2" s="218"/>
      <c r="E2" s="218"/>
      <c r="F2" s="218"/>
      <c r="G2" s="218"/>
      <c r="H2" s="218"/>
      <c r="I2" s="95"/>
      <c r="J2" s="219" t="s">
        <v>118</v>
      </c>
      <c r="K2" s="219"/>
      <c r="L2" s="219"/>
      <c r="M2" s="219"/>
      <c r="N2" s="219"/>
      <c r="O2" s="219"/>
      <c r="P2" s="219"/>
      <c r="R2" s="219" t="s">
        <v>119</v>
      </c>
      <c r="S2" s="219"/>
      <c r="T2" s="219"/>
      <c r="U2" s="219"/>
      <c r="V2" s="219"/>
      <c r="W2" s="219"/>
      <c r="X2" s="219"/>
    </row>
    <row r="3" spans="2:24" ht="15" customHeight="1">
      <c r="B3" s="220" t="s">
        <v>51</v>
      </c>
      <c r="C3" s="212" t="s">
        <v>52</v>
      </c>
      <c r="D3" s="212" t="s">
        <v>152</v>
      </c>
      <c r="E3" s="212"/>
      <c r="F3" s="212"/>
      <c r="G3" s="212"/>
      <c r="H3" s="212"/>
      <c r="I3" s="95"/>
      <c r="J3" s="220" t="s">
        <v>53</v>
      </c>
      <c r="K3" s="212" t="s">
        <v>52</v>
      </c>
      <c r="L3" s="212" t="str">
        <f>D3</f>
        <v>January-May</v>
      </c>
      <c r="M3" s="212"/>
      <c r="N3" s="212"/>
      <c r="O3" s="212"/>
      <c r="P3" s="212"/>
      <c r="R3" s="220" t="s">
        <v>43</v>
      </c>
      <c r="S3" s="212" t="s">
        <v>52</v>
      </c>
      <c r="T3" s="212" t="str">
        <f>L3</f>
        <v>January-May</v>
      </c>
      <c r="U3" s="212"/>
      <c r="V3" s="212"/>
      <c r="W3" s="212"/>
      <c r="X3" s="212"/>
    </row>
    <row r="4" spans="2:24" ht="15" customHeight="1">
      <c r="B4" s="220"/>
      <c r="C4" s="212"/>
      <c r="D4" s="96">
        <v>2023</v>
      </c>
      <c r="E4" s="96" t="s">
        <v>54</v>
      </c>
      <c r="F4" s="96">
        <v>2022</v>
      </c>
      <c r="G4" s="96" t="s">
        <v>54</v>
      </c>
      <c r="H4" s="96" t="s">
        <v>55</v>
      </c>
      <c r="I4" s="97"/>
      <c r="J4" s="220"/>
      <c r="K4" s="212"/>
      <c r="L4" s="212">
        <v>2022</v>
      </c>
      <c r="M4" s="212">
        <v>2021</v>
      </c>
      <c r="N4" s="216" t="s">
        <v>56</v>
      </c>
      <c r="O4" s="216" t="s">
        <v>85</v>
      </c>
      <c r="P4" s="216" t="s">
        <v>77</v>
      </c>
      <c r="R4" s="220"/>
      <c r="S4" s="212"/>
      <c r="T4" s="212">
        <v>2022</v>
      </c>
      <c r="U4" s="212">
        <v>2021</v>
      </c>
      <c r="V4" s="216" t="s">
        <v>56</v>
      </c>
      <c r="W4" s="216" t="s">
        <v>85</v>
      </c>
      <c r="X4" s="216" t="s">
        <v>77</v>
      </c>
    </row>
    <row r="5" spans="2:24" ht="12.75" customHeight="1">
      <c r="B5" s="98">
        <v>1</v>
      </c>
      <c r="C5" s="99" t="s">
        <v>25</v>
      </c>
      <c r="D5" s="100">
        <v>2820</v>
      </c>
      <c r="E5" s="101">
        <v>0.21724058238964641</v>
      </c>
      <c r="F5" s="100">
        <v>2234</v>
      </c>
      <c r="G5" s="101">
        <v>0.19863074597670491</v>
      </c>
      <c r="H5" s="101">
        <v>0.26230975828111003</v>
      </c>
      <c r="J5" s="220"/>
      <c r="K5" s="212"/>
      <c r="L5" s="212"/>
      <c r="M5" s="212"/>
      <c r="N5" s="217"/>
      <c r="O5" s="217"/>
      <c r="P5" s="217"/>
      <c r="R5" s="220"/>
      <c r="S5" s="212"/>
      <c r="T5" s="212"/>
      <c r="U5" s="212"/>
      <c r="V5" s="217"/>
      <c r="W5" s="217"/>
      <c r="X5" s="217"/>
    </row>
    <row r="6" spans="2:24" ht="15">
      <c r="B6" s="103">
        <v>2</v>
      </c>
      <c r="C6" s="104" t="s">
        <v>0</v>
      </c>
      <c r="D6" s="105">
        <v>1649</v>
      </c>
      <c r="E6" s="106">
        <v>0.12703181573068331</v>
      </c>
      <c r="F6" s="105">
        <v>1246</v>
      </c>
      <c r="G6" s="106">
        <v>0.1107850982484218</v>
      </c>
      <c r="H6" s="106">
        <v>0.3234349919743178</v>
      </c>
      <c r="J6" s="107" t="s">
        <v>72</v>
      </c>
      <c r="K6" s="108" t="s">
        <v>25</v>
      </c>
      <c r="L6" s="109">
        <v>1228</v>
      </c>
      <c r="M6" s="109">
        <v>912</v>
      </c>
      <c r="N6" s="110">
        <v>0.34649122807017552</v>
      </c>
      <c r="O6" s="111"/>
      <c r="P6" s="112"/>
      <c r="R6" s="107" t="s">
        <v>44</v>
      </c>
      <c r="S6" s="108" t="s">
        <v>25</v>
      </c>
      <c r="T6" s="109">
        <v>1329</v>
      </c>
      <c r="U6" s="109">
        <v>889</v>
      </c>
      <c r="V6" s="110">
        <v>0.49493813273340836</v>
      </c>
      <c r="W6" s="111"/>
      <c r="X6" s="112"/>
    </row>
    <row r="7" spans="2:24" ht="15">
      <c r="B7" s="98">
        <v>3</v>
      </c>
      <c r="C7" s="99" t="s">
        <v>24</v>
      </c>
      <c r="D7" s="100">
        <v>1353</v>
      </c>
      <c r="E7" s="101">
        <v>0.10422925814652184</v>
      </c>
      <c r="F7" s="100">
        <v>1323</v>
      </c>
      <c r="G7" s="101">
        <v>0.11763136836489731</v>
      </c>
      <c r="H7" s="101">
        <v>2.2675736961451198E-2</v>
      </c>
      <c r="J7" s="107"/>
      <c r="K7" s="113" t="s">
        <v>26</v>
      </c>
      <c r="L7" s="114">
        <v>678</v>
      </c>
      <c r="M7" s="114">
        <v>801</v>
      </c>
      <c r="N7" s="115">
        <v>-0.15355805243445697</v>
      </c>
      <c r="O7" s="116"/>
      <c r="P7" s="117"/>
      <c r="R7" s="107"/>
      <c r="S7" s="113" t="s">
        <v>24</v>
      </c>
      <c r="T7" s="114">
        <v>337</v>
      </c>
      <c r="U7" s="114">
        <v>497</v>
      </c>
      <c r="V7" s="115">
        <v>-0.32193158953722334</v>
      </c>
      <c r="W7" s="116"/>
      <c r="X7" s="117"/>
    </row>
    <row r="8" spans="2:24" ht="15">
      <c r="B8" s="103">
        <v>4</v>
      </c>
      <c r="C8" s="104" t="s">
        <v>26</v>
      </c>
      <c r="D8" s="105">
        <v>709</v>
      </c>
      <c r="E8" s="106">
        <v>5.461828826746784E-2</v>
      </c>
      <c r="F8" s="105">
        <v>801</v>
      </c>
      <c r="G8" s="106">
        <v>7.1218991731128306E-2</v>
      </c>
      <c r="H8" s="106">
        <v>-0.11485642946317098</v>
      </c>
      <c r="J8" s="107"/>
      <c r="K8" s="108" t="s">
        <v>24</v>
      </c>
      <c r="L8" s="109">
        <v>535</v>
      </c>
      <c r="M8" s="109">
        <v>530</v>
      </c>
      <c r="N8" s="110">
        <v>9.4339622641510523E-3</v>
      </c>
      <c r="O8" s="116"/>
      <c r="P8" s="117"/>
      <c r="R8" s="107"/>
      <c r="S8" s="108" t="s">
        <v>78</v>
      </c>
      <c r="T8" s="109">
        <v>304</v>
      </c>
      <c r="U8" s="109">
        <v>276</v>
      </c>
      <c r="V8" s="110">
        <v>0.10144927536231885</v>
      </c>
      <c r="W8" s="116"/>
      <c r="X8" s="117"/>
    </row>
    <row r="9" spans="2:24">
      <c r="B9" s="98">
        <v>5</v>
      </c>
      <c r="C9" s="99" t="s">
        <v>27</v>
      </c>
      <c r="D9" s="100">
        <v>564</v>
      </c>
      <c r="E9" s="101">
        <v>4.3448116477929281E-2</v>
      </c>
      <c r="F9" s="100">
        <v>299</v>
      </c>
      <c r="G9" s="101">
        <v>2.6584867075664622E-2</v>
      </c>
      <c r="H9" s="101">
        <v>0.88628762541806028</v>
      </c>
      <c r="J9" s="107"/>
      <c r="K9" s="118" t="s">
        <v>148</v>
      </c>
      <c r="L9" s="119">
        <v>2650</v>
      </c>
      <c r="M9" s="119">
        <v>2461</v>
      </c>
      <c r="N9" s="115">
        <v>7.679804957334424E-2</v>
      </c>
      <c r="O9" s="120"/>
      <c r="P9" s="121"/>
      <c r="R9" s="107"/>
      <c r="S9" s="118" t="s">
        <v>148</v>
      </c>
      <c r="T9" s="119">
        <v>1002</v>
      </c>
      <c r="U9" s="119">
        <v>1007</v>
      </c>
      <c r="V9" s="115">
        <v>-4.9652432969214955E-3</v>
      </c>
      <c r="W9" s="120"/>
      <c r="X9" s="121"/>
    </row>
    <row r="10" spans="2:24">
      <c r="B10" s="103">
        <v>6</v>
      </c>
      <c r="C10" s="104" t="s">
        <v>82</v>
      </c>
      <c r="D10" s="105">
        <v>534</v>
      </c>
      <c r="E10" s="106">
        <v>4.1137046452507514E-2</v>
      </c>
      <c r="F10" s="105">
        <v>429</v>
      </c>
      <c r="G10" s="106">
        <v>3.8143504934649242E-2</v>
      </c>
      <c r="H10" s="106">
        <v>0.24475524475524479</v>
      </c>
      <c r="J10" s="122" t="s">
        <v>72</v>
      </c>
      <c r="K10" s="123"/>
      <c r="L10" s="124">
        <v>5091</v>
      </c>
      <c r="M10" s="124">
        <v>4704</v>
      </c>
      <c r="N10" s="125">
        <v>8.2270408163265252E-2</v>
      </c>
      <c r="O10" s="126">
        <v>0.39218858331407441</v>
      </c>
      <c r="P10" s="126">
        <v>0.41824486529741262</v>
      </c>
      <c r="R10" s="122" t="s">
        <v>60</v>
      </c>
      <c r="S10" s="123"/>
      <c r="T10" s="124">
        <v>2972</v>
      </c>
      <c r="U10" s="124">
        <v>2669</v>
      </c>
      <c r="V10" s="125">
        <v>0.11352566504308736</v>
      </c>
      <c r="W10" s="126">
        <v>0.22895000385178338</v>
      </c>
      <c r="X10" s="126">
        <v>0.23730772650484575</v>
      </c>
    </row>
    <row r="11" spans="2:24" ht="15">
      <c r="B11" s="98">
        <v>7</v>
      </c>
      <c r="C11" s="99" t="s">
        <v>30</v>
      </c>
      <c r="D11" s="100">
        <v>533</v>
      </c>
      <c r="E11" s="101">
        <v>4.1060010784993453E-2</v>
      </c>
      <c r="F11" s="100">
        <v>392</v>
      </c>
      <c r="G11" s="101">
        <v>3.4853738774784385E-2</v>
      </c>
      <c r="H11" s="101">
        <v>0.35969387755102034</v>
      </c>
      <c r="J11" s="107" t="s">
        <v>73</v>
      </c>
      <c r="K11" s="127" t="s">
        <v>30</v>
      </c>
      <c r="L11" s="109">
        <v>29</v>
      </c>
      <c r="M11" s="109">
        <v>43</v>
      </c>
      <c r="N11" s="110">
        <v>-0.32558139534883723</v>
      </c>
      <c r="O11" s="111"/>
      <c r="P11" s="112"/>
      <c r="R11" s="107" t="s">
        <v>45</v>
      </c>
      <c r="S11" s="127" t="s">
        <v>26</v>
      </c>
      <c r="T11" s="109">
        <v>274</v>
      </c>
      <c r="U11" s="109">
        <v>357</v>
      </c>
      <c r="V11" s="110">
        <v>-0.2324929971988795</v>
      </c>
      <c r="W11" s="111"/>
      <c r="X11" s="112"/>
    </row>
    <row r="12" spans="2:24" ht="15">
      <c r="B12" s="103">
        <v>8</v>
      </c>
      <c r="C12" s="104" t="s">
        <v>42</v>
      </c>
      <c r="D12" s="105">
        <v>499</v>
      </c>
      <c r="E12" s="106">
        <v>3.8440798089515449E-2</v>
      </c>
      <c r="F12" s="105">
        <v>337</v>
      </c>
      <c r="G12" s="106">
        <v>2.996354583444474E-2</v>
      </c>
      <c r="H12" s="106">
        <v>0.48071216617210677</v>
      </c>
      <c r="J12" s="107"/>
      <c r="K12" s="128" t="s">
        <v>67</v>
      </c>
      <c r="L12" s="114">
        <v>28</v>
      </c>
      <c r="M12" s="114">
        <v>26</v>
      </c>
      <c r="N12" s="115">
        <v>7.6923076923076872E-2</v>
      </c>
      <c r="O12" s="116"/>
      <c r="P12" s="117"/>
      <c r="R12" s="107"/>
      <c r="S12" s="128" t="s">
        <v>25</v>
      </c>
      <c r="T12" s="114">
        <v>160</v>
      </c>
      <c r="U12" s="114">
        <v>128</v>
      </c>
      <c r="V12" s="115">
        <v>0.25</v>
      </c>
      <c r="W12" s="116"/>
      <c r="X12" s="117"/>
    </row>
    <row r="13" spans="2:24" ht="15">
      <c r="B13" s="98">
        <v>9</v>
      </c>
      <c r="C13" s="99" t="s">
        <v>68</v>
      </c>
      <c r="D13" s="100">
        <v>420</v>
      </c>
      <c r="E13" s="101">
        <v>3.2354980355904783E-2</v>
      </c>
      <c r="F13" s="100">
        <v>374</v>
      </c>
      <c r="G13" s="101">
        <v>3.3253311994309594E-2</v>
      </c>
      <c r="H13" s="101">
        <v>0.12299465240641716</v>
      </c>
      <c r="J13" s="107"/>
      <c r="K13" s="127" t="s">
        <v>146</v>
      </c>
      <c r="L13" s="109">
        <v>13</v>
      </c>
      <c r="M13" s="109">
        <v>16</v>
      </c>
      <c r="N13" s="110">
        <v>-0.1875</v>
      </c>
      <c r="O13" s="116"/>
      <c r="P13" s="117"/>
      <c r="R13" s="107"/>
      <c r="S13" s="127" t="s">
        <v>99</v>
      </c>
      <c r="T13" s="109">
        <v>155</v>
      </c>
      <c r="U13" s="109">
        <v>142</v>
      </c>
      <c r="V13" s="110">
        <v>9.1549295774647987E-2</v>
      </c>
      <c r="W13" s="116"/>
      <c r="X13" s="117"/>
    </row>
    <row r="14" spans="2:24">
      <c r="B14" s="103">
        <v>10</v>
      </c>
      <c r="C14" s="104" t="s">
        <v>145</v>
      </c>
      <c r="D14" s="105">
        <v>353</v>
      </c>
      <c r="E14" s="106">
        <v>2.7193590632462829E-2</v>
      </c>
      <c r="F14" s="105">
        <v>369</v>
      </c>
      <c r="G14" s="106">
        <v>3.280874899973326E-2</v>
      </c>
      <c r="H14" s="106">
        <v>-4.3360433604336057E-2</v>
      </c>
      <c r="J14" s="107"/>
      <c r="K14" s="118" t="s">
        <v>148</v>
      </c>
      <c r="L14" s="119">
        <v>31</v>
      </c>
      <c r="M14" s="119">
        <v>33</v>
      </c>
      <c r="N14" s="115">
        <v>-6.0606060606060552E-2</v>
      </c>
      <c r="O14" s="120"/>
      <c r="P14" s="121"/>
      <c r="R14" s="107"/>
      <c r="S14" s="118" t="s">
        <v>148</v>
      </c>
      <c r="T14" s="119">
        <v>398</v>
      </c>
      <c r="U14" s="119">
        <v>455</v>
      </c>
      <c r="V14" s="115">
        <v>-0.12527472527472527</v>
      </c>
      <c r="W14" s="120"/>
      <c r="X14" s="121"/>
    </row>
    <row r="15" spans="2:24">
      <c r="B15" s="213" t="s">
        <v>58</v>
      </c>
      <c r="C15" s="213"/>
      <c r="D15" s="129">
        <v>9434</v>
      </c>
      <c r="E15" s="130">
        <v>0.72675448732763259</v>
      </c>
      <c r="F15" s="129">
        <v>7804</v>
      </c>
      <c r="G15" s="130">
        <v>0.69387392193473818</v>
      </c>
      <c r="H15" s="131">
        <v>0.20886724756535102</v>
      </c>
      <c r="J15" s="122" t="s">
        <v>73</v>
      </c>
      <c r="K15" s="123"/>
      <c r="L15" s="124">
        <v>101</v>
      </c>
      <c r="M15" s="124">
        <v>118</v>
      </c>
      <c r="N15" s="125">
        <v>-0.14406779661016944</v>
      </c>
      <c r="O15" s="126">
        <v>7.7806024189199597E-3</v>
      </c>
      <c r="P15" s="126">
        <v>1.0491686672001423E-2</v>
      </c>
      <c r="R15" s="122" t="s">
        <v>61</v>
      </c>
      <c r="S15" s="123"/>
      <c r="T15" s="124">
        <v>987</v>
      </c>
      <c r="U15" s="124">
        <v>1082</v>
      </c>
      <c r="V15" s="125">
        <v>-8.7800369685767099E-2</v>
      </c>
      <c r="W15" s="126">
        <v>7.6034203836376241E-2</v>
      </c>
      <c r="X15" s="126">
        <v>9.6203432026318134E-2</v>
      </c>
    </row>
    <row r="16" spans="2:24" ht="15">
      <c r="B16" s="213" t="s">
        <v>59</v>
      </c>
      <c r="C16" s="213"/>
      <c r="D16" s="129">
        <v>3547</v>
      </c>
      <c r="E16" s="130">
        <v>0.2732455126723673</v>
      </c>
      <c r="F16" s="129">
        <v>3443</v>
      </c>
      <c r="G16" s="130">
        <v>0.30612607806526188</v>
      </c>
      <c r="H16" s="131">
        <v>3.0206215509729795E-2</v>
      </c>
      <c r="J16" s="107" t="s">
        <v>74</v>
      </c>
      <c r="K16" s="108" t="s">
        <v>25</v>
      </c>
      <c r="L16" s="109">
        <v>526</v>
      </c>
      <c r="M16" s="109">
        <v>557</v>
      </c>
      <c r="N16" s="110">
        <v>-5.5655296229802476E-2</v>
      </c>
      <c r="O16" s="111"/>
      <c r="P16" s="112"/>
      <c r="R16" s="107" t="s">
        <v>46</v>
      </c>
      <c r="S16" s="127" t="s">
        <v>24</v>
      </c>
      <c r="T16" s="109">
        <v>521</v>
      </c>
      <c r="U16" s="109">
        <v>328</v>
      </c>
      <c r="V16" s="110">
        <v>0.58841463414634143</v>
      </c>
      <c r="W16" s="111"/>
      <c r="X16" s="112"/>
    </row>
    <row r="17" spans="2:24" ht="15">
      <c r="B17" s="214" t="s">
        <v>57</v>
      </c>
      <c r="C17" s="214"/>
      <c r="D17" s="132">
        <v>12981</v>
      </c>
      <c r="E17" s="133">
        <v>1</v>
      </c>
      <c r="F17" s="132">
        <v>11247</v>
      </c>
      <c r="G17" s="133">
        <v>1</v>
      </c>
      <c r="H17" s="134">
        <v>0.15417444651907175</v>
      </c>
      <c r="J17" s="107"/>
      <c r="K17" s="113" t="s">
        <v>30</v>
      </c>
      <c r="L17" s="114">
        <v>233</v>
      </c>
      <c r="M17" s="114">
        <v>170</v>
      </c>
      <c r="N17" s="115">
        <v>0.37058823529411766</v>
      </c>
      <c r="O17" s="116"/>
      <c r="P17" s="117"/>
      <c r="R17" s="107"/>
      <c r="S17" s="128" t="s">
        <v>25</v>
      </c>
      <c r="T17" s="114">
        <v>492</v>
      </c>
      <c r="U17" s="114">
        <v>455</v>
      </c>
      <c r="V17" s="115">
        <v>8.1318681318681252E-2</v>
      </c>
      <c r="W17" s="116"/>
      <c r="X17" s="117"/>
    </row>
    <row r="18" spans="2:24" ht="15">
      <c r="B18" s="215" t="s">
        <v>70</v>
      </c>
      <c r="C18" s="215"/>
      <c r="D18" s="215"/>
      <c r="E18" s="215"/>
      <c r="F18" s="215"/>
      <c r="G18" s="215"/>
      <c r="H18" s="215"/>
      <c r="J18" s="107"/>
      <c r="K18" s="108" t="s">
        <v>150</v>
      </c>
      <c r="L18" s="109">
        <v>150</v>
      </c>
      <c r="M18" s="109">
        <v>230</v>
      </c>
      <c r="N18" s="110">
        <v>-0.34782608695652173</v>
      </c>
      <c r="O18" s="116"/>
      <c r="P18" s="117"/>
      <c r="R18" s="107"/>
      <c r="S18" s="127" t="s">
        <v>42</v>
      </c>
      <c r="T18" s="109">
        <v>418</v>
      </c>
      <c r="U18" s="109">
        <v>337</v>
      </c>
      <c r="V18" s="110">
        <v>0.24035608308605338</v>
      </c>
      <c r="W18" s="116"/>
      <c r="X18" s="117"/>
    </row>
    <row r="19" spans="2:24">
      <c r="B19" s="211" t="s">
        <v>40</v>
      </c>
      <c r="C19" s="211"/>
      <c r="D19" s="211"/>
      <c r="E19" s="211"/>
      <c r="F19" s="211"/>
      <c r="G19" s="211"/>
      <c r="H19" s="211"/>
      <c r="J19" s="107"/>
      <c r="K19" s="118" t="s">
        <v>148</v>
      </c>
      <c r="L19" s="119">
        <v>777</v>
      </c>
      <c r="M19" s="119">
        <v>728</v>
      </c>
      <c r="N19" s="115">
        <v>6.7307692307692291E-2</v>
      </c>
      <c r="O19" s="120"/>
      <c r="P19" s="121"/>
      <c r="R19" s="107"/>
      <c r="S19" s="118" t="s">
        <v>148</v>
      </c>
      <c r="T19" s="119">
        <v>2403</v>
      </c>
      <c r="U19" s="119">
        <v>2241</v>
      </c>
      <c r="V19" s="115">
        <v>7.2289156626506035E-2</v>
      </c>
      <c r="W19" s="120"/>
      <c r="X19" s="121"/>
    </row>
    <row r="20" spans="2:24">
      <c r="B20" s="211"/>
      <c r="C20" s="211"/>
      <c r="D20" s="211"/>
      <c r="E20" s="211"/>
      <c r="F20" s="211"/>
      <c r="G20" s="211"/>
      <c r="H20" s="211"/>
      <c r="J20" s="122" t="s">
        <v>74</v>
      </c>
      <c r="K20" s="123"/>
      <c r="L20" s="124">
        <v>1686</v>
      </c>
      <c r="M20" s="124">
        <v>1685</v>
      </c>
      <c r="N20" s="125">
        <v>5.9347181008906347E-4</v>
      </c>
      <c r="O20" s="126">
        <v>0.1298821354287035</v>
      </c>
      <c r="P20" s="126">
        <v>0.14981772917222369</v>
      </c>
      <c r="R20" s="122" t="s">
        <v>62</v>
      </c>
      <c r="S20" s="122"/>
      <c r="T20" s="124">
        <v>3834</v>
      </c>
      <c r="U20" s="124">
        <v>3361</v>
      </c>
      <c r="V20" s="125">
        <v>0.14073192502231469</v>
      </c>
      <c r="W20" s="126">
        <v>0.29535474924890226</v>
      </c>
      <c r="X20" s="126">
        <v>0.29883524495420999</v>
      </c>
    </row>
    <row r="21" spans="2:24" ht="12.75" customHeight="1">
      <c r="J21" s="107" t="s">
        <v>75</v>
      </c>
      <c r="K21" s="127" t="s">
        <v>24</v>
      </c>
      <c r="L21" s="109">
        <v>474</v>
      </c>
      <c r="M21" s="109">
        <v>510</v>
      </c>
      <c r="N21" s="110">
        <v>-7.0588235294117618E-2</v>
      </c>
      <c r="O21" s="111"/>
      <c r="P21" s="112"/>
      <c r="R21" s="107" t="s">
        <v>80</v>
      </c>
      <c r="S21" s="127" t="s">
        <v>27</v>
      </c>
      <c r="T21" s="109">
        <v>46</v>
      </c>
      <c r="U21" s="109">
        <v>18</v>
      </c>
      <c r="V21" s="110">
        <v>1.5555555555555554</v>
      </c>
      <c r="W21" s="111"/>
      <c r="X21" s="112"/>
    </row>
    <row r="22" spans="2:24" ht="15">
      <c r="J22" s="107"/>
      <c r="K22" s="128" t="s">
        <v>25</v>
      </c>
      <c r="L22" s="114">
        <v>455</v>
      </c>
      <c r="M22" s="114">
        <v>375</v>
      </c>
      <c r="N22" s="115">
        <v>0.21333333333333337</v>
      </c>
      <c r="O22" s="116"/>
      <c r="P22" s="117"/>
      <c r="R22" s="107"/>
      <c r="S22" s="128" t="s">
        <v>29</v>
      </c>
      <c r="T22" s="114">
        <v>36</v>
      </c>
      <c r="U22" s="114">
        <v>22</v>
      </c>
      <c r="V22" s="115">
        <v>0.63636363636363646</v>
      </c>
      <c r="W22" s="116"/>
      <c r="X22" s="117"/>
    </row>
    <row r="23" spans="2:24" ht="15">
      <c r="B23" s="135"/>
      <c r="C23" s="135"/>
      <c r="D23" s="135"/>
      <c r="E23" s="135"/>
      <c r="F23" s="135"/>
      <c r="G23" s="135"/>
      <c r="H23" s="135"/>
      <c r="J23" s="107"/>
      <c r="K23" s="127" t="s">
        <v>27</v>
      </c>
      <c r="L23" s="109">
        <v>234</v>
      </c>
      <c r="M23" s="109">
        <v>142</v>
      </c>
      <c r="N23" s="110">
        <v>0.647887323943662</v>
      </c>
      <c r="O23" s="116"/>
      <c r="P23" s="117"/>
      <c r="R23" s="107"/>
      <c r="S23" s="127" t="s">
        <v>0</v>
      </c>
      <c r="T23" s="109">
        <v>32</v>
      </c>
      <c r="U23" s="109">
        <v>11</v>
      </c>
      <c r="V23" s="110">
        <v>1.9090909090909092</v>
      </c>
      <c r="W23" s="116"/>
      <c r="X23" s="117"/>
    </row>
    <row r="24" spans="2:24">
      <c r="B24" s="135"/>
      <c r="C24" s="135"/>
      <c r="D24" s="135"/>
      <c r="E24" s="135"/>
      <c r="F24" s="135"/>
      <c r="G24" s="135"/>
      <c r="H24" s="135"/>
      <c r="J24" s="107"/>
      <c r="K24" s="118" t="s">
        <v>148</v>
      </c>
      <c r="L24" s="119">
        <v>554</v>
      </c>
      <c r="M24" s="119">
        <v>416</v>
      </c>
      <c r="N24" s="115">
        <v>0.33173076923076916</v>
      </c>
      <c r="O24" s="120"/>
      <c r="P24" s="121"/>
      <c r="R24" s="107"/>
      <c r="S24" s="118" t="s">
        <v>148</v>
      </c>
      <c r="T24" s="119">
        <v>4</v>
      </c>
      <c r="U24" s="119">
        <v>3</v>
      </c>
      <c r="V24" s="115">
        <v>0.33333333333333326</v>
      </c>
      <c r="W24" s="120"/>
      <c r="X24" s="121"/>
    </row>
    <row r="25" spans="2:24">
      <c r="B25" s="135"/>
      <c r="C25" s="135"/>
      <c r="D25" s="135"/>
      <c r="E25" s="135"/>
      <c r="F25" s="135"/>
      <c r="G25" s="135"/>
      <c r="H25" s="135"/>
      <c r="J25" s="122" t="s">
        <v>75</v>
      </c>
      <c r="K25" s="123"/>
      <c r="L25" s="124">
        <v>1717</v>
      </c>
      <c r="M25" s="124">
        <v>1443</v>
      </c>
      <c r="N25" s="125">
        <v>0.18988218988218986</v>
      </c>
      <c r="O25" s="126">
        <v>0.13227024112163932</v>
      </c>
      <c r="P25" s="126">
        <v>0.12830088023472927</v>
      </c>
      <c r="R25" s="122" t="s">
        <v>81</v>
      </c>
      <c r="S25" s="123"/>
      <c r="T25" s="124">
        <v>118</v>
      </c>
      <c r="U25" s="124">
        <v>54</v>
      </c>
      <c r="V25" s="125">
        <v>1.1851851851851851</v>
      </c>
      <c r="W25" s="126">
        <v>9.0902087666589627E-3</v>
      </c>
      <c r="X25" s="126">
        <v>4.8012803414243799E-3</v>
      </c>
    </row>
    <row r="26" spans="2:24" ht="15">
      <c r="B26" s="135"/>
      <c r="C26" s="135"/>
      <c r="D26" s="135"/>
      <c r="E26" s="135"/>
      <c r="F26" s="135"/>
      <c r="G26" s="135"/>
      <c r="H26" s="135"/>
      <c r="J26" s="107" t="s">
        <v>97</v>
      </c>
      <c r="K26" s="108" t="s">
        <v>0</v>
      </c>
      <c r="L26" s="109">
        <v>466</v>
      </c>
      <c r="M26" s="109">
        <v>337</v>
      </c>
      <c r="N26" s="110">
        <v>0.3827893175074184</v>
      </c>
      <c r="O26" s="111"/>
      <c r="P26" s="112"/>
      <c r="R26" s="107" t="s">
        <v>47</v>
      </c>
      <c r="S26" s="127" t="s">
        <v>25</v>
      </c>
      <c r="T26" s="109">
        <v>111</v>
      </c>
      <c r="U26" s="109">
        <v>121</v>
      </c>
      <c r="V26" s="110">
        <v>-8.2644628099173501E-2</v>
      </c>
      <c r="W26" s="111"/>
      <c r="X26" s="112"/>
    </row>
    <row r="27" spans="2:24" ht="15">
      <c r="B27" s="135"/>
      <c r="C27" s="135"/>
      <c r="D27" s="135"/>
      <c r="E27" s="135"/>
      <c r="F27" s="135"/>
      <c r="G27" s="135"/>
      <c r="H27" s="135"/>
      <c r="J27" s="107"/>
      <c r="K27" s="113" t="s">
        <v>24</v>
      </c>
      <c r="L27" s="114">
        <v>254</v>
      </c>
      <c r="M27" s="114">
        <v>155</v>
      </c>
      <c r="N27" s="115">
        <v>0.6387096774193548</v>
      </c>
      <c r="O27" s="116"/>
      <c r="P27" s="117"/>
      <c r="R27" s="107"/>
      <c r="S27" s="128" t="s">
        <v>24</v>
      </c>
      <c r="T27" s="114">
        <v>89</v>
      </c>
      <c r="U27" s="114">
        <v>84</v>
      </c>
      <c r="V27" s="115">
        <v>5.9523809523809534E-2</v>
      </c>
      <c r="W27" s="116"/>
      <c r="X27" s="117"/>
    </row>
    <row r="28" spans="2:24" ht="15">
      <c r="B28" s="135"/>
      <c r="C28" s="135"/>
      <c r="D28" s="135"/>
      <c r="E28" s="135"/>
      <c r="F28" s="135"/>
      <c r="G28" s="135"/>
      <c r="H28" s="135"/>
      <c r="J28" s="107"/>
      <c r="K28" s="108" t="s">
        <v>82</v>
      </c>
      <c r="L28" s="109">
        <v>246</v>
      </c>
      <c r="M28" s="109">
        <v>188</v>
      </c>
      <c r="N28" s="110">
        <v>0.3085106382978724</v>
      </c>
      <c r="O28" s="116"/>
      <c r="P28" s="117"/>
      <c r="R28" s="107"/>
      <c r="S28" s="127" t="s">
        <v>0</v>
      </c>
      <c r="T28" s="109">
        <v>74</v>
      </c>
      <c r="U28" s="109">
        <v>44</v>
      </c>
      <c r="V28" s="110">
        <v>0.68181818181818188</v>
      </c>
      <c r="W28" s="116"/>
      <c r="X28" s="117"/>
    </row>
    <row r="29" spans="2:24" ht="12.75" customHeight="1">
      <c r="B29" s="135"/>
      <c r="C29" s="135"/>
      <c r="D29" s="135"/>
      <c r="E29" s="135"/>
      <c r="F29" s="135"/>
      <c r="G29" s="135"/>
      <c r="H29" s="135"/>
      <c r="I29" s="136"/>
      <c r="J29" s="107"/>
      <c r="K29" s="118" t="s">
        <v>148</v>
      </c>
      <c r="L29" s="119">
        <v>789</v>
      </c>
      <c r="M29" s="119">
        <v>481</v>
      </c>
      <c r="N29" s="115">
        <v>0.64033264033264037</v>
      </c>
      <c r="O29" s="120"/>
      <c r="P29" s="121"/>
      <c r="R29" s="107"/>
      <c r="S29" s="118" t="s">
        <v>148</v>
      </c>
      <c r="T29" s="119">
        <v>165</v>
      </c>
      <c r="U29" s="119">
        <v>111</v>
      </c>
      <c r="V29" s="115">
        <v>0.4864864864864864</v>
      </c>
      <c r="W29" s="120"/>
      <c r="X29" s="121"/>
    </row>
    <row r="30" spans="2:24">
      <c r="B30" s="135"/>
      <c r="C30" s="135"/>
      <c r="D30" s="135"/>
      <c r="E30" s="135"/>
      <c r="F30" s="135"/>
      <c r="G30" s="135"/>
      <c r="H30" s="135"/>
      <c r="J30" s="122" t="s">
        <v>97</v>
      </c>
      <c r="K30" s="122"/>
      <c r="L30" s="124">
        <v>1755</v>
      </c>
      <c r="M30" s="124">
        <v>1161</v>
      </c>
      <c r="N30" s="125">
        <v>0.51162790697674421</v>
      </c>
      <c r="O30" s="126">
        <v>0.13519759648717355</v>
      </c>
      <c r="P30" s="126">
        <v>0.10322752734062417</v>
      </c>
      <c r="R30" s="122" t="s">
        <v>63</v>
      </c>
      <c r="S30" s="123"/>
      <c r="T30" s="124">
        <v>439</v>
      </c>
      <c r="U30" s="124">
        <v>360</v>
      </c>
      <c r="V30" s="125">
        <v>0.21944444444444455</v>
      </c>
      <c r="W30" s="126">
        <v>3.3818658038671907E-2</v>
      </c>
      <c r="X30" s="126">
        <v>3.2008535609495868E-2</v>
      </c>
    </row>
    <row r="31" spans="2:24" ht="15">
      <c r="B31" s="135"/>
      <c r="C31" s="135"/>
      <c r="D31" s="135"/>
      <c r="E31" s="135"/>
      <c r="F31" s="135"/>
      <c r="G31" s="135"/>
      <c r="H31" s="135"/>
      <c r="J31" s="107" t="s">
        <v>96</v>
      </c>
      <c r="K31" s="108" t="s">
        <v>0</v>
      </c>
      <c r="L31" s="109">
        <v>1008</v>
      </c>
      <c r="M31" s="109">
        <v>722</v>
      </c>
      <c r="N31" s="110">
        <v>0.39612188365650969</v>
      </c>
      <c r="O31" s="111"/>
      <c r="P31" s="112"/>
      <c r="R31" s="107" t="s">
        <v>48</v>
      </c>
      <c r="S31" s="127" t="s">
        <v>0</v>
      </c>
      <c r="T31" s="109">
        <v>295</v>
      </c>
      <c r="U31" s="109">
        <v>210</v>
      </c>
      <c r="V31" s="110">
        <v>0.40476190476190466</v>
      </c>
      <c r="W31" s="111"/>
      <c r="X31" s="112"/>
    </row>
    <row r="32" spans="2:24" ht="15">
      <c r="B32" s="135"/>
      <c r="C32" s="135"/>
      <c r="D32" s="135"/>
      <c r="E32" s="135"/>
      <c r="F32" s="135"/>
      <c r="G32" s="135"/>
      <c r="H32" s="135"/>
      <c r="J32" s="107"/>
      <c r="K32" s="113" t="s">
        <v>25</v>
      </c>
      <c r="L32" s="114">
        <v>433</v>
      </c>
      <c r="M32" s="114">
        <v>367</v>
      </c>
      <c r="N32" s="115">
        <v>0.17983651226158037</v>
      </c>
      <c r="O32" s="116"/>
      <c r="P32" s="117"/>
      <c r="R32" s="107"/>
      <c r="S32" s="128" t="s">
        <v>24</v>
      </c>
      <c r="T32" s="114">
        <v>190</v>
      </c>
      <c r="U32" s="114">
        <v>166</v>
      </c>
      <c r="V32" s="115">
        <v>0.14457831325301207</v>
      </c>
      <c r="W32" s="116"/>
      <c r="X32" s="117"/>
    </row>
    <row r="33" spans="2:24" ht="15">
      <c r="B33" s="135"/>
      <c r="C33" s="135"/>
      <c r="D33" s="135"/>
      <c r="E33" s="135"/>
      <c r="F33" s="135"/>
      <c r="G33" s="135"/>
      <c r="H33" s="135"/>
      <c r="J33" s="107"/>
      <c r="K33" s="108" t="s">
        <v>99</v>
      </c>
      <c r="L33" s="109">
        <v>246</v>
      </c>
      <c r="M33" s="109">
        <v>266</v>
      </c>
      <c r="N33" s="110">
        <v>-7.5187969924812026E-2</v>
      </c>
      <c r="O33" s="116"/>
      <c r="P33" s="117"/>
      <c r="R33" s="107"/>
      <c r="S33" s="127" t="s">
        <v>25</v>
      </c>
      <c r="T33" s="109">
        <v>140</v>
      </c>
      <c r="U33" s="109">
        <v>84</v>
      </c>
      <c r="V33" s="110">
        <v>0.66666666666666674</v>
      </c>
      <c r="W33" s="116"/>
      <c r="X33" s="117"/>
    </row>
    <row r="34" spans="2:24">
      <c r="B34" s="135"/>
      <c r="C34" s="135"/>
      <c r="D34" s="135"/>
      <c r="E34" s="135"/>
      <c r="F34" s="135"/>
      <c r="G34" s="135"/>
      <c r="H34" s="135"/>
      <c r="J34" s="107"/>
      <c r="K34" s="118" t="s">
        <v>148</v>
      </c>
      <c r="L34" s="119">
        <v>735</v>
      </c>
      <c r="M34" s="119">
        <v>547</v>
      </c>
      <c r="N34" s="115">
        <v>0.34369287020109685</v>
      </c>
      <c r="O34" s="120"/>
      <c r="P34" s="121"/>
      <c r="R34" s="107"/>
      <c r="S34" s="118" t="s">
        <v>148</v>
      </c>
      <c r="T34" s="119">
        <v>492</v>
      </c>
      <c r="U34" s="119">
        <v>339</v>
      </c>
      <c r="V34" s="115">
        <v>0.45132743362831862</v>
      </c>
      <c r="W34" s="120"/>
      <c r="X34" s="121"/>
    </row>
    <row r="35" spans="2:24">
      <c r="B35" s="135"/>
      <c r="C35" s="135"/>
      <c r="D35" s="135"/>
      <c r="E35" s="135"/>
      <c r="F35" s="135"/>
      <c r="G35" s="135"/>
      <c r="H35" s="135"/>
      <c r="J35" s="122" t="s">
        <v>98</v>
      </c>
      <c r="K35" s="122"/>
      <c r="L35" s="124">
        <v>2422</v>
      </c>
      <c r="M35" s="124">
        <v>1902</v>
      </c>
      <c r="N35" s="125">
        <v>0.27339642481598325</v>
      </c>
      <c r="O35" s="126">
        <v>0.18658038671905092</v>
      </c>
      <c r="P35" s="126">
        <v>0.16911176313683648</v>
      </c>
      <c r="R35" s="122" t="s">
        <v>64</v>
      </c>
      <c r="S35" s="123"/>
      <c r="T35" s="124">
        <v>1117</v>
      </c>
      <c r="U35" s="124">
        <v>799</v>
      </c>
      <c r="V35" s="125">
        <v>0.39799749687108887</v>
      </c>
      <c r="W35" s="126">
        <v>8.604884061320392E-2</v>
      </c>
      <c r="X35" s="126">
        <v>7.104116653329777E-2</v>
      </c>
    </row>
    <row r="36" spans="2:24" ht="15">
      <c r="B36" s="135"/>
      <c r="C36" s="135"/>
      <c r="D36" s="135"/>
      <c r="E36" s="135"/>
      <c r="F36" s="135"/>
      <c r="G36" s="135"/>
      <c r="H36" s="135"/>
      <c r="J36" s="107" t="s">
        <v>71</v>
      </c>
      <c r="K36" s="108" t="s">
        <v>147</v>
      </c>
      <c r="L36" s="109">
        <v>37</v>
      </c>
      <c r="M36" s="109">
        <v>3</v>
      </c>
      <c r="N36" s="110">
        <v>11.333333333333334</v>
      </c>
      <c r="O36" s="111"/>
      <c r="P36" s="112"/>
      <c r="R36" s="107" t="s">
        <v>49</v>
      </c>
      <c r="S36" s="127" t="s">
        <v>0</v>
      </c>
      <c r="T36" s="109">
        <v>821</v>
      </c>
      <c r="U36" s="109">
        <v>639</v>
      </c>
      <c r="V36" s="110">
        <v>0.28482003129890443</v>
      </c>
      <c r="W36" s="111"/>
      <c r="X36" s="112"/>
    </row>
    <row r="37" spans="2:24" ht="12.75" customHeight="1">
      <c r="B37" s="135"/>
      <c r="C37" s="135"/>
      <c r="D37" s="135"/>
      <c r="E37" s="135"/>
      <c r="F37" s="135"/>
      <c r="G37" s="135"/>
      <c r="H37" s="135"/>
      <c r="J37" s="107"/>
      <c r="K37" s="113" t="s">
        <v>0</v>
      </c>
      <c r="L37" s="114">
        <v>33</v>
      </c>
      <c r="M37" s="114">
        <v>23</v>
      </c>
      <c r="N37" s="115">
        <v>0.43478260869565211</v>
      </c>
      <c r="O37" s="116"/>
      <c r="P37" s="117"/>
      <c r="R37" s="107"/>
      <c r="S37" s="128" t="s">
        <v>25</v>
      </c>
      <c r="T37" s="114">
        <v>514</v>
      </c>
      <c r="U37" s="114">
        <v>391</v>
      </c>
      <c r="V37" s="115">
        <v>0.31457800511508949</v>
      </c>
      <c r="W37" s="116"/>
      <c r="X37" s="117"/>
    </row>
    <row r="38" spans="2:24" ht="12.75" customHeight="1">
      <c r="B38" s="135"/>
      <c r="C38" s="135"/>
      <c r="D38" s="135"/>
      <c r="E38" s="135"/>
      <c r="F38" s="135"/>
      <c r="G38" s="135"/>
      <c r="H38" s="135"/>
      <c r="J38" s="107"/>
      <c r="K38" s="108" t="s">
        <v>101</v>
      </c>
      <c r="L38" s="109">
        <v>29</v>
      </c>
      <c r="M38" s="109">
        <v>21</v>
      </c>
      <c r="N38" s="110">
        <v>0.38095238095238093</v>
      </c>
      <c r="O38" s="116"/>
      <c r="P38" s="117"/>
      <c r="R38" s="107"/>
      <c r="S38" s="127" t="s">
        <v>82</v>
      </c>
      <c r="T38" s="109">
        <v>288</v>
      </c>
      <c r="U38" s="109">
        <v>206</v>
      </c>
      <c r="V38" s="110">
        <v>0.39805825242718451</v>
      </c>
      <c r="W38" s="116"/>
      <c r="X38" s="117"/>
    </row>
    <row r="39" spans="2:24" ht="12.75" customHeight="1">
      <c r="B39" s="135"/>
      <c r="C39" s="135"/>
      <c r="D39" s="135"/>
      <c r="E39" s="135"/>
      <c r="F39" s="135"/>
      <c r="G39" s="135"/>
      <c r="H39" s="135"/>
      <c r="J39" s="107"/>
      <c r="K39" s="118" t="s">
        <v>148</v>
      </c>
      <c r="L39" s="119">
        <v>110</v>
      </c>
      <c r="M39" s="119">
        <v>187</v>
      </c>
      <c r="N39" s="115">
        <v>-0.41176470588235292</v>
      </c>
      <c r="O39" s="120"/>
      <c r="P39" s="121"/>
      <c r="R39" s="107"/>
      <c r="S39" s="118" t="s">
        <v>148</v>
      </c>
      <c r="T39" s="119">
        <v>1148</v>
      </c>
      <c r="U39" s="119">
        <v>1022</v>
      </c>
      <c r="V39" s="110">
        <v>0.12328767123287676</v>
      </c>
      <c r="W39" s="120"/>
      <c r="X39" s="121"/>
    </row>
    <row r="40" spans="2:24" ht="12.75" customHeight="1">
      <c r="B40" s="135"/>
      <c r="C40" s="135"/>
      <c r="D40" s="135"/>
      <c r="E40" s="135"/>
      <c r="F40" s="135"/>
      <c r="G40" s="135"/>
      <c r="H40" s="135"/>
      <c r="J40" s="190" t="s">
        <v>71</v>
      </c>
      <c r="K40" s="191"/>
      <c r="L40" s="124">
        <v>209</v>
      </c>
      <c r="M40" s="124">
        <v>234</v>
      </c>
      <c r="N40" s="125">
        <v>-0.10683760683760679</v>
      </c>
      <c r="O40" s="126">
        <v>1.6100454510438334E-2</v>
      </c>
      <c r="P40" s="126">
        <v>2.0805548146172314E-2</v>
      </c>
      <c r="R40" s="122" t="s">
        <v>65</v>
      </c>
      <c r="S40" s="123"/>
      <c r="T40" s="124">
        <v>2771</v>
      </c>
      <c r="U40" s="124">
        <v>2258</v>
      </c>
      <c r="V40" s="125">
        <v>0.22719220549158536</v>
      </c>
      <c r="W40" s="126">
        <v>0.21346583468145752</v>
      </c>
      <c r="X40" s="126">
        <v>0.20076464835067129</v>
      </c>
    </row>
    <row r="41" spans="2:24" ht="15">
      <c r="B41" s="135"/>
      <c r="C41" s="135"/>
      <c r="D41" s="135"/>
      <c r="E41" s="135"/>
      <c r="F41" s="135"/>
      <c r="G41" s="135"/>
      <c r="H41" s="135"/>
      <c r="J41" s="137" t="s">
        <v>100</v>
      </c>
      <c r="K41" s="137"/>
      <c r="L41" s="138">
        <v>0</v>
      </c>
      <c r="M41" s="138">
        <v>0</v>
      </c>
      <c r="N41" s="139"/>
      <c r="O41" s="140">
        <v>0</v>
      </c>
      <c r="P41" s="140">
        <v>0</v>
      </c>
      <c r="R41" s="107" t="s">
        <v>50</v>
      </c>
      <c r="S41" s="127" t="s">
        <v>30</v>
      </c>
      <c r="T41" s="109">
        <v>200</v>
      </c>
      <c r="U41" s="109">
        <v>187</v>
      </c>
      <c r="V41" s="110">
        <v>6.9518716577540163E-2</v>
      </c>
      <c r="W41" s="111"/>
      <c r="X41" s="112"/>
    </row>
    <row r="42" spans="2:24" ht="15">
      <c r="B42" s="135"/>
      <c r="C42" s="135"/>
      <c r="D42" s="135"/>
      <c r="E42" s="135"/>
      <c r="F42" s="135"/>
      <c r="G42" s="135"/>
      <c r="H42" s="135"/>
      <c r="J42" s="210" t="s">
        <v>57</v>
      </c>
      <c r="K42" s="210"/>
      <c r="L42" s="132">
        <v>12981</v>
      </c>
      <c r="M42" s="132">
        <v>11247</v>
      </c>
      <c r="N42" s="140">
        <v>0.15417444651907175</v>
      </c>
      <c r="O42" s="141">
        <v>1</v>
      </c>
      <c r="P42" s="141">
        <v>1</v>
      </c>
      <c r="R42" s="107"/>
      <c r="S42" s="128" t="s">
        <v>67</v>
      </c>
      <c r="T42" s="114">
        <v>134</v>
      </c>
      <c r="U42" s="114">
        <v>105</v>
      </c>
      <c r="V42" s="115">
        <v>0.2761904761904761</v>
      </c>
      <c r="W42" s="116"/>
      <c r="X42" s="117"/>
    </row>
    <row r="43" spans="2:24" ht="15">
      <c r="B43" s="135"/>
      <c r="C43" s="135"/>
      <c r="D43" s="135"/>
      <c r="E43" s="135"/>
      <c r="F43" s="135"/>
      <c r="G43" s="135"/>
      <c r="H43" s="135"/>
      <c r="R43" s="107"/>
      <c r="S43" s="127" t="s">
        <v>151</v>
      </c>
      <c r="T43" s="109">
        <v>93</v>
      </c>
      <c r="U43" s="109">
        <v>45</v>
      </c>
      <c r="V43" s="110">
        <v>1.0666666666666669</v>
      </c>
      <c r="W43" s="116"/>
      <c r="X43" s="117"/>
    </row>
    <row r="44" spans="2:24">
      <c r="B44" s="135"/>
      <c r="C44" s="135"/>
      <c r="D44" s="135"/>
      <c r="E44" s="135"/>
      <c r="F44" s="135"/>
      <c r="G44" s="135"/>
      <c r="H44" s="135"/>
      <c r="R44" s="107"/>
      <c r="S44" s="118" t="s">
        <v>148</v>
      </c>
      <c r="T44" s="119">
        <v>233</v>
      </c>
      <c r="U44" s="119">
        <v>280</v>
      </c>
      <c r="V44" s="115">
        <v>-0.16785714285714282</v>
      </c>
      <c r="W44" s="120"/>
      <c r="X44" s="121"/>
    </row>
    <row r="45" spans="2:24">
      <c r="B45" s="135"/>
      <c r="C45" s="135"/>
      <c r="D45" s="135"/>
      <c r="E45" s="135"/>
      <c r="F45" s="135"/>
      <c r="G45" s="135"/>
      <c r="H45" s="135"/>
      <c r="R45" s="122" t="s">
        <v>66</v>
      </c>
      <c r="S45" s="123"/>
      <c r="T45" s="124">
        <v>660</v>
      </c>
      <c r="U45" s="124">
        <v>617</v>
      </c>
      <c r="V45" s="125">
        <v>6.9692058346839447E-2</v>
      </c>
      <c r="W45" s="126">
        <v>5.0843540559278949E-2</v>
      </c>
      <c r="X45" s="126">
        <v>5.4859073530719303E-2</v>
      </c>
    </row>
    <row r="46" spans="2:24">
      <c r="B46" s="135"/>
      <c r="C46" s="135"/>
      <c r="D46" s="135"/>
      <c r="E46" s="135"/>
      <c r="F46" s="135"/>
      <c r="G46" s="135"/>
      <c r="H46" s="135"/>
      <c r="R46" s="137" t="s">
        <v>95</v>
      </c>
      <c r="S46" s="137"/>
      <c r="T46" s="138">
        <v>83</v>
      </c>
      <c r="U46" s="138">
        <v>47</v>
      </c>
      <c r="V46" s="139">
        <v>0.76595744680851063</v>
      </c>
      <c r="W46" s="140">
        <v>6.3939604036668974E-3</v>
      </c>
      <c r="X46" s="140">
        <v>4.1788921490175154E-3</v>
      </c>
    </row>
    <row r="47" spans="2:24">
      <c r="B47" s="135"/>
      <c r="C47" s="135"/>
      <c r="D47" s="135"/>
      <c r="E47" s="135"/>
      <c r="F47" s="135"/>
      <c r="G47" s="135"/>
      <c r="H47" s="135"/>
      <c r="R47" s="210" t="s">
        <v>57</v>
      </c>
      <c r="S47" s="210"/>
      <c r="T47" s="132">
        <v>12981</v>
      </c>
      <c r="U47" s="132">
        <v>11247</v>
      </c>
      <c r="V47" s="139">
        <v>0.15417444651907175</v>
      </c>
      <c r="W47" s="141">
        <v>1</v>
      </c>
      <c r="X47" s="141">
        <v>1</v>
      </c>
    </row>
    <row r="48" spans="2:24">
      <c r="B48" s="135"/>
      <c r="C48" s="135"/>
      <c r="D48" s="135"/>
      <c r="E48" s="135"/>
      <c r="F48" s="135"/>
      <c r="G48" s="135"/>
      <c r="H48" s="135"/>
    </row>
    <row r="49" spans="2:16">
      <c r="B49" s="135"/>
      <c r="C49" s="135"/>
      <c r="D49" s="135"/>
      <c r="E49" s="135"/>
      <c r="F49" s="135"/>
      <c r="G49" s="135"/>
      <c r="H49" s="135"/>
    </row>
    <row r="50" spans="2:16">
      <c r="B50" s="135"/>
      <c r="C50" s="135"/>
      <c r="D50" s="135"/>
      <c r="E50" s="135"/>
      <c r="F50" s="135"/>
      <c r="G50" s="135"/>
      <c r="H50" s="135"/>
    </row>
    <row r="51" spans="2:16">
      <c r="B51" s="135"/>
      <c r="C51" s="135"/>
      <c r="D51" s="135"/>
      <c r="E51" s="135"/>
      <c r="F51" s="135"/>
      <c r="G51" s="135"/>
      <c r="H51" s="135"/>
    </row>
    <row r="52" spans="2:16">
      <c r="B52" s="135"/>
      <c r="C52" s="135"/>
      <c r="D52" s="135"/>
      <c r="E52" s="135"/>
      <c r="F52" s="135"/>
      <c r="G52" s="135"/>
      <c r="H52" s="135"/>
    </row>
    <row r="53" spans="2:16">
      <c r="B53" s="135"/>
      <c r="C53" s="135"/>
      <c r="D53" s="135"/>
      <c r="E53" s="135"/>
      <c r="F53" s="135"/>
      <c r="G53" s="135"/>
      <c r="H53" s="135"/>
    </row>
    <row r="54" spans="2:16">
      <c r="B54" s="135"/>
      <c r="C54" s="135"/>
      <c r="D54" s="135"/>
      <c r="E54" s="135"/>
      <c r="F54" s="135"/>
      <c r="G54" s="135"/>
      <c r="H54" s="135"/>
    </row>
    <row r="55" spans="2:16">
      <c r="B55" s="135"/>
      <c r="C55" s="135"/>
      <c r="D55" s="135"/>
      <c r="E55" s="135"/>
      <c r="F55" s="135"/>
      <c r="G55" s="135"/>
      <c r="H55" s="135"/>
    </row>
    <row r="56" spans="2:16">
      <c r="B56" s="135"/>
      <c r="C56" s="135"/>
      <c r="D56" s="135"/>
      <c r="E56" s="135"/>
      <c r="F56" s="135"/>
      <c r="G56" s="135"/>
      <c r="H56" s="135"/>
    </row>
    <row r="57" spans="2:16">
      <c r="B57" s="135"/>
      <c r="C57" s="135"/>
      <c r="D57" s="135"/>
      <c r="E57" s="135"/>
      <c r="F57" s="135"/>
      <c r="G57" s="135"/>
      <c r="H57" s="135"/>
    </row>
    <row r="58" spans="2:16" ht="12.75" customHeight="1">
      <c r="B58" s="135"/>
      <c r="C58" s="135"/>
      <c r="D58" s="135"/>
      <c r="E58" s="135"/>
      <c r="F58" s="135"/>
      <c r="G58" s="135"/>
      <c r="H58" s="135"/>
    </row>
    <row r="59" spans="2:16">
      <c r="B59" s="135"/>
      <c r="C59" s="135"/>
      <c r="D59" s="135"/>
      <c r="E59" s="135"/>
      <c r="F59" s="135"/>
      <c r="G59" s="135"/>
      <c r="H59" s="135"/>
    </row>
    <row r="60" spans="2:16">
      <c r="B60" s="135"/>
      <c r="C60" s="135"/>
      <c r="D60" s="135"/>
      <c r="E60" s="135"/>
      <c r="F60" s="135"/>
      <c r="G60" s="135"/>
      <c r="H60" s="135"/>
    </row>
    <row r="61" spans="2:16">
      <c r="B61" s="135"/>
      <c r="C61" s="135"/>
      <c r="D61" s="135"/>
      <c r="E61" s="135"/>
      <c r="F61" s="135"/>
      <c r="G61" s="135"/>
      <c r="H61" s="135"/>
    </row>
    <row r="62" spans="2:16">
      <c r="B62" s="135"/>
      <c r="C62" s="135"/>
      <c r="D62" s="135"/>
      <c r="E62" s="135"/>
      <c r="F62" s="135"/>
      <c r="G62" s="135"/>
      <c r="H62" s="135"/>
    </row>
    <row r="63" spans="2:16">
      <c r="B63" s="135"/>
      <c r="C63" s="135"/>
      <c r="D63" s="135"/>
      <c r="E63" s="135"/>
      <c r="F63" s="135"/>
      <c r="G63" s="135"/>
      <c r="H63" s="135"/>
      <c r="J63"/>
      <c r="K63"/>
      <c r="L63"/>
      <c r="M63"/>
      <c r="N63"/>
      <c r="O63"/>
      <c r="P63"/>
    </row>
    <row r="64" spans="2:16">
      <c r="B64" s="135"/>
      <c r="C64" s="135"/>
      <c r="D64" s="135"/>
      <c r="E64" s="135"/>
      <c r="F64" s="135"/>
      <c r="G64" s="135"/>
      <c r="H64" s="135"/>
      <c r="J64"/>
      <c r="K64"/>
      <c r="L64"/>
      <c r="M64"/>
      <c r="N64"/>
      <c r="O64"/>
      <c r="P64"/>
    </row>
    <row r="65" spans="2:16">
      <c r="B65" s="135"/>
      <c r="C65" s="135"/>
      <c r="D65" s="135"/>
      <c r="E65" s="135"/>
      <c r="F65" s="135"/>
      <c r="G65" s="135"/>
      <c r="H65" s="135"/>
      <c r="J65"/>
      <c r="K65"/>
      <c r="L65"/>
      <c r="M65"/>
      <c r="N65"/>
      <c r="O65"/>
      <c r="P65"/>
    </row>
    <row r="66" spans="2:16">
      <c r="B66" s="135"/>
      <c r="C66" s="135"/>
      <c r="D66" s="135"/>
      <c r="E66" s="135"/>
      <c r="F66" s="135"/>
      <c r="G66" s="135"/>
      <c r="H66" s="135"/>
      <c r="J66"/>
      <c r="K66"/>
      <c r="L66"/>
      <c r="M66"/>
      <c r="N66"/>
      <c r="O66"/>
      <c r="P66"/>
    </row>
    <row r="67" spans="2:16">
      <c r="B67" s="135"/>
      <c r="C67" s="135"/>
      <c r="D67" s="135"/>
      <c r="E67" s="135"/>
      <c r="F67" s="135"/>
      <c r="G67" s="135"/>
      <c r="H67" s="135"/>
      <c r="J67"/>
      <c r="K67"/>
      <c r="L67"/>
      <c r="M67"/>
      <c r="N67"/>
      <c r="O67"/>
      <c r="P67"/>
    </row>
    <row r="68" spans="2:16">
      <c r="B68" s="135"/>
      <c r="C68" s="135"/>
      <c r="D68" s="135"/>
      <c r="E68" s="135"/>
      <c r="F68" s="135"/>
      <c r="G68" s="135"/>
      <c r="H68" s="135"/>
      <c r="J68"/>
      <c r="K68"/>
      <c r="L68"/>
      <c r="M68"/>
      <c r="N68"/>
      <c r="O68"/>
      <c r="P68"/>
    </row>
    <row r="69" spans="2:16">
      <c r="B69" s="135"/>
      <c r="C69" s="135"/>
      <c r="D69" s="135"/>
      <c r="E69" s="135"/>
      <c r="F69" s="135"/>
      <c r="G69" s="135"/>
      <c r="H69" s="135"/>
      <c r="J69"/>
      <c r="K69"/>
      <c r="L69"/>
      <c r="M69"/>
      <c r="N69"/>
      <c r="O69"/>
      <c r="P69"/>
    </row>
    <row r="70" spans="2:16">
      <c r="B70" s="135"/>
      <c r="C70" s="135"/>
      <c r="D70" s="135"/>
      <c r="E70" s="135"/>
      <c r="F70" s="135"/>
      <c r="G70" s="135"/>
      <c r="H70" s="135"/>
      <c r="J70"/>
      <c r="K70"/>
      <c r="L70"/>
      <c r="M70"/>
      <c r="N70"/>
      <c r="O70"/>
      <c r="P70"/>
    </row>
    <row r="71" spans="2:16">
      <c r="B71" s="135"/>
      <c r="C71" s="135"/>
      <c r="D71" s="135"/>
      <c r="E71" s="135"/>
      <c r="F71" s="135"/>
      <c r="G71" s="135"/>
      <c r="H71" s="135"/>
      <c r="J71"/>
      <c r="K71"/>
      <c r="L71"/>
      <c r="M71"/>
      <c r="N71"/>
      <c r="O71"/>
      <c r="P71"/>
    </row>
    <row r="72" spans="2:16">
      <c r="B72" s="135"/>
      <c r="C72" s="135"/>
      <c r="D72" s="135"/>
      <c r="E72" s="135"/>
      <c r="F72" s="135"/>
      <c r="G72" s="135"/>
      <c r="H72" s="135"/>
      <c r="J72"/>
      <c r="K72"/>
      <c r="L72"/>
      <c r="M72"/>
      <c r="N72"/>
      <c r="O72"/>
      <c r="P72"/>
    </row>
    <row r="73" spans="2:16">
      <c r="B73" s="135"/>
      <c r="C73" s="135"/>
      <c r="D73" s="135"/>
      <c r="E73" s="135"/>
      <c r="F73" s="135"/>
      <c r="G73" s="135"/>
      <c r="H73" s="135"/>
      <c r="J73"/>
      <c r="K73"/>
      <c r="L73"/>
      <c r="M73"/>
      <c r="N73"/>
      <c r="O73"/>
      <c r="P73"/>
    </row>
    <row r="74" spans="2:16">
      <c r="B74" s="135"/>
      <c r="C74" s="135"/>
      <c r="D74" s="135"/>
      <c r="E74" s="135"/>
      <c r="F74" s="135"/>
      <c r="G74" s="135"/>
      <c r="H74" s="135"/>
      <c r="J74"/>
      <c r="K74"/>
      <c r="L74"/>
      <c r="M74"/>
    </row>
    <row r="75" spans="2:16">
      <c r="B75" s="135"/>
      <c r="C75" s="135"/>
      <c r="D75" s="135"/>
      <c r="E75" s="135"/>
      <c r="F75" s="135"/>
      <c r="G75" s="135"/>
      <c r="H75" s="135"/>
    </row>
    <row r="76" spans="2:16">
      <c r="B76" s="135"/>
      <c r="C76" s="135"/>
      <c r="D76" s="135"/>
      <c r="E76" s="135"/>
      <c r="F76" s="135"/>
      <c r="G76" s="135"/>
      <c r="H76" s="135"/>
    </row>
    <row r="77" spans="2:16">
      <c r="B77" s="135"/>
      <c r="C77" s="135"/>
      <c r="D77" s="135"/>
      <c r="E77" s="135"/>
      <c r="F77" s="135"/>
      <c r="G77" s="135"/>
      <c r="H77" s="135"/>
    </row>
    <row r="78" spans="2:16">
      <c r="B78" s="135"/>
      <c r="C78" s="135"/>
      <c r="D78" s="135"/>
      <c r="E78" s="135"/>
      <c r="F78" s="135"/>
      <c r="G78" s="135"/>
      <c r="H78" s="135"/>
    </row>
    <row r="79" spans="2:16">
      <c r="B79" s="135"/>
      <c r="C79" s="135"/>
      <c r="D79" s="135"/>
      <c r="E79" s="135"/>
      <c r="F79" s="135"/>
      <c r="G79" s="135"/>
      <c r="H79" s="135"/>
    </row>
    <row r="80" spans="2:16">
      <c r="B80" s="135"/>
      <c r="C80" s="135"/>
      <c r="D80" s="135"/>
      <c r="E80" s="135"/>
      <c r="F80" s="135"/>
      <c r="G80" s="135"/>
      <c r="H80" s="135"/>
    </row>
    <row r="81" spans="2:8">
      <c r="B81" s="135"/>
      <c r="C81" s="135"/>
      <c r="D81" s="135"/>
      <c r="E81" s="135"/>
      <c r="F81" s="135"/>
      <c r="G81" s="135"/>
      <c r="H81" s="135"/>
    </row>
    <row r="82" spans="2:8">
      <c r="B82" s="135"/>
      <c r="C82" s="135"/>
      <c r="D82" s="135"/>
      <c r="E82" s="135"/>
      <c r="F82" s="135"/>
      <c r="G82" s="135"/>
      <c r="H82" s="135"/>
    </row>
    <row r="83" spans="2:8">
      <c r="B83" s="135"/>
      <c r="C83" s="135"/>
      <c r="D83" s="135"/>
      <c r="E83" s="135"/>
      <c r="F83" s="135"/>
      <c r="G83" s="135"/>
      <c r="H83" s="135"/>
    </row>
    <row r="84" spans="2:8">
      <c r="B84" s="135"/>
      <c r="C84" s="135"/>
      <c r="D84" s="135"/>
      <c r="E84" s="135"/>
      <c r="F84" s="135"/>
      <c r="G84" s="135"/>
      <c r="H84" s="135"/>
    </row>
    <row r="85" spans="2:8">
      <c r="B85" s="135"/>
      <c r="C85" s="135"/>
      <c r="D85" s="135"/>
      <c r="E85" s="135"/>
      <c r="F85" s="135"/>
      <c r="G85" s="135"/>
      <c r="H85" s="135"/>
    </row>
    <row r="86" spans="2:8">
      <c r="B86" s="135"/>
      <c r="C86" s="135"/>
      <c r="D86" s="135"/>
      <c r="E86" s="135"/>
      <c r="F86" s="135"/>
      <c r="G86" s="135"/>
      <c r="H86" s="135"/>
    </row>
    <row r="87" spans="2:8">
      <c r="B87" s="135"/>
      <c r="C87" s="135"/>
      <c r="D87" s="135"/>
      <c r="E87" s="135"/>
      <c r="F87" s="135"/>
      <c r="G87" s="135"/>
      <c r="H87" s="135"/>
    </row>
    <row r="88" spans="2:8">
      <c r="B88" s="135"/>
      <c r="C88" s="135"/>
      <c r="D88" s="135"/>
      <c r="E88" s="135"/>
      <c r="F88" s="135"/>
      <c r="G88" s="135"/>
      <c r="H88" s="135"/>
    </row>
    <row r="89" spans="2:8">
      <c r="B89" s="135"/>
      <c r="C89" s="135"/>
      <c r="D89" s="135"/>
      <c r="E89" s="135"/>
      <c r="F89" s="135"/>
      <c r="G89" s="135"/>
      <c r="H89" s="135"/>
    </row>
    <row r="90" spans="2:8">
      <c r="B90" s="135"/>
      <c r="C90" s="135"/>
      <c r="D90" s="135"/>
      <c r="E90" s="135"/>
      <c r="F90" s="135"/>
      <c r="G90" s="135"/>
      <c r="H90" s="135"/>
    </row>
    <row r="91" spans="2:8">
      <c r="B91" s="135"/>
      <c r="C91" s="135"/>
      <c r="D91" s="135"/>
      <c r="E91" s="135"/>
      <c r="F91" s="135"/>
      <c r="G91" s="135"/>
      <c r="H91" s="135"/>
    </row>
    <row r="92" spans="2:8">
      <c r="B92" s="135"/>
      <c r="C92" s="135"/>
      <c r="D92" s="135"/>
      <c r="E92" s="135"/>
      <c r="F92" s="135"/>
      <c r="G92" s="135"/>
      <c r="H92" s="135"/>
    </row>
    <row r="93" spans="2:8">
      <c r="B93" s="135"/>
      <c r="C93" s="135"/>
      <c r="D93" s="135"/>
      <c r="E93" s="135"/>
      <c r="F93" s="135"/>
      <c r="G93" s="135"/>
      <c r="H93" s="135"/>
    </row>
    <row r="94" spans="2:8">
      <c r="B94" s="135"/>
      <c r="C94" s="135"/>
      <c r="D94" s="135"/>
      <c r="E94" s="135"/>
      <c r="F94" s="135"/>
      <c r="G94" s="135"/>
      <c r="H94" s="135"/>
    </row>
    <row r="95" spans="2:8">
      <c r="B95" s="135"/>
      <c r="C95" s="135"/>
      <c r="D95" s="135"/>
      <c r="E95" s="135"/>
      <c r="F95" s="135"/>
      <c r="G95" s="135"/>
      <c r="H95" s="135"/>
    </row>
    <row r="96" spans="2:8">
      <c r="B96" s="135"/>
      <c r="C96" s="135"/>
      <c r="D96" s="135"/>
      <c r="E96" s="135"/>
      <c r="F96" s="135"/>
      <c r="G96" s="135"/>
      <c r="H96" s="135"/>
    </row>
    <row r="97" spans="2:8">
      <c r="B97" s="135"/>
      <c r="C97" s="135"/>
      <c r="D97" s="135"/>
      <c r="E97" s="135"/>
      <c r="F97" s="135"/>
      <c r="G97" s="135"/>
      <c r="H97" s="135"/>
    </row>
    <row r="98" spans="2:8">
      <c r="B98" s="135"/>
      <c r="C98" s="135"/>
      <c r="D98" s="135"/>
      <c r="E98" s="135"/>
      <c r="F98" s="135"/>
      <c r="G98" s="135"/>
      <c r="H98" s="135"/>
    </row>
    <row r="99" spans="2:8">
      <c r="B99" s="135"/>
      <c r="C99" s="135"/>
      <c r="D99" s="135"/>
      <c r="E99" s="135"/>
      <c r="F99" s="135"/>
      <c r="G99" s="135"/>
      <c r="H99" s="135"/>
    </row>
    <row r="100" spans="2:8">
      <c r="B100" s="135"/>
      <c r="C100" s="135"/>
      <c r="D100" s="135"/>
      <c r="E100" s="135"/>
      <c r="F100" s="135"/>
      <c r="G100" s="135"/>
      <c r="H100" s="135"/>
    </row>
    <row r="124" spans="3:3">
      <c r="C124" s="142"/>
    </row>
    <row r="136" spans="3:3">
      <c r="C136" s="142"/>
    </row>
    <row r="139" spans="3:3">
      <c r="C139" s="142"/>
    </row>
    <row r="140" spans="3:3">
      <c r="C140" s="142"/>
    </row>
    <row r="143" spans="3:3">
      <c r="C143" s="142"/>
    </row>
  </sheetData>
  <mergeCells count="29">
    <mergeCell ref="B2:H2"/>
    <mergeCell ref="J2:P2"/>
    <mergeCell ref="R2:X2"/>
    <mergeCell ref="B3:B4"/>
    <mergeCell ref="C3:C4"/>
    <mergeCell ref="D3:H3"/>
    <mergeCell ref="L3:P3"/>
    <mergeCell ref="M4:M5"/>
    <mergeCell ref="N4:N5"/>
    <mergeCell ref="O4:O5"/>
    <mergeCell ref="J3:J5"/>
    <mergeCell ref="K3:K5"/>
    <mergeCell ref="X4:X5"/>
    <mergeCell ref="R3:R5"/>
    <mergeCell ref="S3:S5"/>
    <mergeCell ref="T4:T5"/>
    <mergeCell ref="J42:K42"/>
    <mergeCell ref="B19:H20"/>
    <mergeCell ref="R47:S47"/>
    <mergeCell ref="T3:X3"/>
    <mergeCell ref="B16:C16"/>
    <mergeCell ref="B17:C17"/>
    <mergeCell ref="B18:H18"/>
    <mergeCell ref="L4:L5"/>
    <mergeCell ref="P4:P5"/>
    <mergeCell ref="B15:C15"/>
    <mergeCell ref="U4:U5"/>
    <mergeCell ref="V4:V5"/>
    <mergeCell ref="W4:W5"/>
  </mergeCells>
  <conditionalFormatting sqref="H15:H16 N41:N42 N6:N35">
    <cfRule type="cellIs" dxfId="10" priority="8" stopIfTrue="1" operator="lessThan">
      <formula>0</formula>
    </cfRule>
  </conditionalFormatting>
  <conditionalFormatting sqref="V7:V47">
    <cfRule type="cellIs" dxfId="9" priority="7" stopIfTrue="1" operator="lessThan">
      <formula>0</formula>
    </cfRule>
  </conditionalFormatting>
  <conditionalFormatting sqref="V6">
    <cfRule type="cellIs" dxfId="8" priority="5" stopIfTrue="1" operator="lessThan">
      <formula>0</formula>
    </cfRule>
  </conditionalFormatting>
  <conditionalFormatting sqref="H17">
    <cfRule type="cellIs" dxfId="7" priority="4" operator="lessThan">
      <formula>0</formula>
    </cfRule>
  </conditionalFormatting>
  <conditionalFormatting sqref="H5:H14">
    <cfRule type="cellIs" dxfId="6" priority="3" operator="lessThan">
      <formula>0</formula>
    </cfRule>
  </conditionalFormatting>
  <conditionalFormatting sqref="N36:N39">
    <cfRule type="cellIs" dxfId="5" priority="2" stopIfTrue="1" operator="lessThan">
      <formula>0</formula>
    </cfRule>
  </conditionalFormatting>
  <conditionalFormatting sqref="N40">
    <cfRule type="cellIs" dxfId="4" priority="1" stopIfTrue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>
    <pageSetUpPr fitToPage="1"/>
  </sheetPr>
  <dimension ref="B2:S51"/>
  <sheetViews>
    <sheetView showGridLines="0" zoomScale="85" zoomScaleNormal="85" workbookViewId="0"/>
  </sheetViews>
  <sheetFormatPr defaultRowHeight="12.75"/>
  <cols>
    <col min="1" max="1" width="2.42578125" customWidth="1"/>
    <col min="2" max="2" width="16.140625" customWidth="1"/>
    <col min="3" max="6" width="9.710937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04" t="s">
        <v>86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1"/>
    </row>
    <row r="3" spans="2:19">
      <c r="B3" s="143" t="s">
        <v>34</v>
      </c>
      <c r="C3" s="144" t="s">
        <v>6</v>
      </c>
      <c r="D3" s="144" t="s">
        <v>7</v>
      </c>
      <c r="E3" s="143" t="s">
        <v>1</v>
      </c>
      <c r="F3" s="143" t="s">
        <v>8</v>
      </c>
      <c r="G3" s="143" t="s">
        <v>9</v>
      </c>
      <c r="H3" s="143" t="s">
        <v>10</v>
      </c>
      <c r="I3" s="143" t="s">
        <v>11</v>
      </c>
      <c r="J3" s="143" t="s">
        <v>12</v>
      </c>
      <c r="K3" s="143" t="s">
        <v>13</v>
      </c>
      <c r="L3" s="143" t="s">
        <v>14</v>
      </c>
      <c r="M3" s="143" t="s">
        <v>15</v>
      </c>
      <c r="N3" s="143" t="s">
        <v>16</v>
      </c>
      <c r="O3" s="143" t="s">
        <v>4</v>
      </c>
      <c r="P3" s="72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2"/>
    </row>
    <row r="5" spans="2:19" s="9" customFormat="1" hidden="1">
      <c r="B5" s="76">
        <v>2007</v>
      </c>
      <c r="C5" s="76">
        <v>227</v>
      </c>
      <c r="D5" s="76">
        <v>244</v>
      </c>
      <c r="E5" s="76">
        <v>762</v>
      </c>
      <c r="F5" s="76">
        <v>1121</v>
      </c>
      <c r="G5" s="76">
        <v>1095</v>
      </c>
      <c r="H5" s="76">
        <v>910</v>
      </c>
      <c r="I5" s="76">
        <v>944</v>
      </c>
      <c r="J5" s="76">
        <v>862</v>
      </c>
      <c r="K5" s="76">
        <v>484</v>
      </c>
      <c r="L5" s="76">
        <v>386</v>
      </c>
      <c r="M5" s="76">
        <v>171</v>
      </c>
      <c r="N5" s="76">
        <v>368</v>
      </c>
      <c r="O5" s="77">
        <v>7574</v>
      </c>
      <c r="P5" s="75"/>
      <c r="S5" s="145"/>
    </row>
    <row r="6" spans="2:19" s="9" customFormat="1">
      <c r="B6" s="76">
        <v>2020</v>
      </c>
      <c r="C6" s="76">
        <v>649</v>
      </c>
      <c r="D6" s="76">
        <v>863</v>
      </c>
      <c r="E6" s="76">
        <v>807</v>
      </c>
      <c r="F6" s="76">
        <v>811</v>
      </c>
      <c r="G6" s="76">
        <v>1953</v>
      </c>
      <c r="H6" s="76">
        <v>2303</v>
      </c>
      <c r="I6" s="76">
        <v>2338</v>
      </c>
      <c r="J6" s="76">
        <v>1964</v>
      </c>
      <c r="K6" s="76">
        <v>1552</v>
      </c>
      <c r="L6" s="76">
        <v>952</v>
      </c>
      <c r="M6" s="76">
        <v>1104</v>
      </c>
      <c r="N6" s="76">
        <v>3044</v>
      </c>
      <c r="O6" s="77">
        <v>19171</v>
      </c>
      <c r="P6" s="78"/>
      <c r="S6" s="145"/>
    </row>
    <row r="7" spans="2:19" s="9" customFormat="1">
      <c r="B7" s="76">
        <v>2021</v>
      </c>
      <c r="C7" s="76">
        <v>301</v>
      </c>
      <c r="D7" s="76">
        <v>401</v>
      </c>
      <c r="E7" s="76">
        <v>902</v>
      </c>
      <c r="F7" s="76">
        <v>1140</v>
      </c>
      <c r="G7" s="76">
        <v>1457</v>
      </c>
      <c r="H7" s="76">
        <v>1691</v>
      </c>
      <c r="I7" s="76">
        <v>1693</v>
      </c>
      <c r="J7" s="76">
        <v>1475</v>
      </c>
      <c r="K7" s="76">
        <v>1097</v>
      </c>
      <c r="L7" s="76">
        <v>849</v>
      </c>
      <c r="M7" s="76">
        <v>671</v>
      </c>
      <c r="N7" s="76">
        <v>1033</v>
      </c>
      <c r="O7" s="77">
        <v>18340</v>
      </c>
      <c r="P7" s="78"/>
      <c r="S7" s="145"/>
    </row>
    <row r="8" spans="2:19" s="9" customFormat="1">
      <c r="B8" s="76">
        <v>2022</v>
      </c>
      <c r="C8" s="76">
        <v>355</v>
      </c>
      <c r="D8" s="76">
        <v>496</v>
      </c>
      <c r="E8" s="76">
        <v>1041</v>
      </c>
      <c r="F8" s="76">
        <v>1207</v>
      </c>
      <c r="G8" s="76">
        <v>1469</v>
      </c>
      <c r="H8" s="76">
        <v>1513</v>
      </c>
      <c r="I8" s="76">
        <v>1390</v>
      </c>
      <c r="J8" s="76">
        <v>1276</v>
      </c>
      <c r="K8" s="76">
        <v>965</v>
      </c>
      <c r="L8" s="76">
        <v>697</v>
      </c>
      <c r="M8" s="76">
        <v>562</v>
      </c>
      <c r="N8" s="76">
        <v>443</v>
      </c>
      <c r="O8" s="77">
        <f t="shared" ref="O8:O9" si="0">SUM(C8:N8)</f>
        <v>11414</v>
      </c>
      <c r="P8" s="78"/>
      <c r="S8" s="145"/>
    </row>
    <row r="9" spans="2:19">
      <c r="B9" s="146">
        <v>2023</v>
      </c>
      <c r="C9" s="146">
        <v>440</v>
      </c>
      <c r="D9" s="146">
        <v>501</v>
      </c>
      <c r="E9" s="146">
        <v>912</v>
      </c>
      <c r="F9" s="146">
        <v>1115</v>
      </c>
      <c r="G9" s="146">
        <v>1291</v>
      </c>
      <c r="H9" s="146"/>
      <c r="I9" s="146"/>
      <c r="J9" s="146"/>
      <c r="K9" s="146"/>
      <c r="L9" s="146"/>
      <c r="M9" s="146"/>
      <c r="N9" s="146"/>
      <c r="O9" s="146">
        <f t="shared" si="0"/>
        <v>4259</v>
      </c>
      <c r="P9" s="8"/>
    </row>
    <row r="10" spans="2:19">
      <c r="B10" s="79" t="s">
        <v>115</v>
      </c>
      <c r="C10" s="147">
        <f t="shared" ref="C10:G10" si="1">+C9/C7-1</f>
        <v>0.46179401993355484</v>
      </c>
      <c r="D10" s="147">
        <f t="shared" si="1"/>
        <v>0.24937655860349128</v>
      </c>
      <c r="E10" s="147">
        <f t="shared" si="1"/>
        <v>1.1086474501108556E-2</v>
      </c>
      <c r="F10" s="147">
        <f t="shared" si="1"/>
        <v>-2.1929824561403466E-2</v>
      </c>
      <c r="G10" s="147">
        <f t="shared" si="1"/>
        <v>-0.11393273850377483</v>
      </c>
      <c r="H10" s="147"/>
      <c r="I10" s="147"/>
      <c r="J10" s="147"/>
      <c r="K10" s="147"/>
      <c r="L10" s="147"/>
      <c r="M10" s="147"/>
      <c r="N10" s="147"/>
      <c r="O10" s="148">
        <f ca="1">+O9/G14-1</f>
        <v>-6.7644483362521934E-2</v>
      </c>
    </row>
    <row r="11" spans="2:19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49"/>
    </row>
    <row r="12" spans="2:19" ht="24" customHeight="1">
      <c r="B12" s="206" t="s">
        <v>5</v>
      </c>
      <c r="C12" s="222" t="str">
        <f>'R_MC NEW 2023vs2022'!C12:D12</f>
        <v>MAY</v>
      </c>
      <c r="D12" s="222"/>
      <c r="E12" s="223" t="s">
        <v>31</v>
      </c>
      <c r="F12" s="224" t="str">
        <f>'R_PTW 2023vs2022'!F9:G9</f>
        <v>JANUARY-MAY</v>
      </c>
      <c r="G12" s="224"/>
      <c r="H12" s="223" t="s">
        <v>31</v>
      </c>
      <c r="I12" s="8"/>
      <c r="J12" s="8"/>
      <c r="K12" s="8"/>
      <c r="L12" s="8"/>
      <c r="M12" s="8"/>
      <c r="N12" s="8"/>
      <c r="O12" s="149"/>
    </row>
    <row r="13" spans="2:19" ht="21" customHeight="1">
      <c r="B13" s="206"/>
      <c r="C13" s="86">
        <f>'R_MC NEW 2023vs2022'!C13</f>
        <v>2023</v>
      </c>
      <c r="D13" s="86">
        <f>'R_MC NEW 2023vs2022'!D13</f>
        <v>2022</v>
      </c>
      <c r="E13" s="223"/>
      <c r="F13" s="86">
        <f>'R_MC NEW 2023vs2022'!F13</f>
        <v>2023</v>
      </c>
      <c r="G13" s="86">
        <f>'R_MC NEW 2023vs2022'!G13</f>
        <v>2022</v>
      </c>
      <c r="H13" s="223"/>
      <c r="I13" s="8"/>
      <c r="J13" s="8"/>
      <c r="K13" s="8"/>
      <c r="L13" s="8"/>
      <c r="M13" s="8"/>
      <c r="N13" s="8"/>
      <c r="O13" s="149"/>
    </row>
    <row r="14" spans="2:19" ht="19.5" customHeight="1">
      <c r="B14" s="150" t="s">
        <v>36</v>
      </c>
      <c r="C14" s="88">
        <f ca="1">OFFSET(B9,,COUNTA(C9:N9),,)</f>
        <v>1291</v>
      </c>
      <c r="D14" s="88">
        <f ca="1">OFFSET(B8,,COUNTA(C9:N9),,)</f>
        <v>1469</v>
      </c>
      <c r="E14" s="89">
        <f ca="1">+C14/D14-1</f>
        <v>-0.12117086453369641</v>
      </c>
      <c r="F14" s="88">
        <f>+O9</f>
        <v>4259</v>
      </c>
      <c r="G14" s="87">
        <f ca="1">SUM(OFFSET(C8,,,,COUNTA(C9:N9)))</f>
        <v>4568</v>
      </c>
      <c r="H14" s="89">
        <f ca="1">+F14/G14-1</f>
        <v>-6.7644483362521934E-2</v>
      </c>
      <c r="I14" s="8"/>
      <c r="J14" s="8"/>
      <c r="K14" s="8"/>
      <c r="L14" s="8"/>
      <c r="M14" s="8"/>
      <c r="N14" s="8"/>
      <c r="O14" s="149"/>
    </row>
    <row r="40" spans="2:16">
      <c r="B40" s="221" t="s">
        <v>70</v>
      </c>
      <c r="C40" s="221"/>
      <c r="D40" s="221"/>
      <c r="E40" s="221"/>
      <c r="F40" s="221"/>
      <c r="G40" s="221"/>
      <c r="H40" s="221"/>
    </row>
    <row r="41" spans="2:16">
      <c r="B41" s="2"/>
    </row>
    <row r="44" spans="2:16" hidden="1"/>
    <row r="45" spans="2:16" hidden="1">
      <c r="B45" t="s">
        <v>32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8">
        <v>0.53667953667953672</v>
      </c>
      <c r="D46" s="8">
        <v>0.57240204429301533</v>
      </c>
      <c r="E46" s="8">
        <v>0.50808080808080813</v>
      </c>
      <c r="F46" s="8">
        <v>0.38286066584463624</v>
      </c>
      <c r="G46" s="8">
        <v>0.53184281842818426</v>
      </c>
      <c r="H46" s="8">
        <v>0.39175257731958762</v>
      </c>
      <c r="I46" s="8">
        <v>0.33357771260997066</v>
      </c>
      <c r="J46" s="8">
        <v>0.40526315789473683</v>
      </c>
      <c r="K46" s="8">
        <v>0.44</v>
      </c>
      <c r="L46" s="8">
        <v>0.61350844277673544</v>
      </c>
      <c r="M46" s="8">
        <v>0.81818181818181823</v>
      </c>
      <c r="N46" s="8">
        <v>1.1981981981981982</v>
      </c>
      <c r="O46" s="8">
        <v>0.48017950635751683</v>
      </c>
    </row>
    <row r="47" spans="2:16" hidden="1">
      <c r="B47" t="s">
        <v>33</v>
      </c>
      <c r="C47" s="151">
        <v>316</v>
      </c>
      <c r="D47" s="152">
        <v>531</v>
      </c>
      <c r="E47" s="152">
        <v>826</v>
      </c>
      <c r="F47" s="152">
        <v>728</v>
      </c>
      <c r="G47" s="152">
        <v>677</v>
      </c>
      <c r="H47" s="152">
        <v>632</v>
      </c>
      <c r="I47" s="152">
        <v>583</v>
      </c>
      <c r="J47" s="152">
        <v>390</v>
      </c>
      <c r="K47" s="152">
        <v>402</v>
      </c>
      <c r="L47" s="153">
        <v>205</v>
      </c>
      <c r="M47" s="154">
        <v>225</v>
      </c>
      <c r="N47">
        <v>241</v>
      </c>
      <c r="O47">
        <v>5756</v>
      </c>
      <c r="P47">
        <v>2401</v>
      </c>
    </row>
    <row r="48" spans="2:16" hidden="1">
      <c r="C48" s="8">
        <v>2.1351351351351351</v>
      </c>
      <c r="D48" s="8">
        <v>2.0661478599221792</v>
      </c>
      <c r="E48" s="8">
        <v>0.7428057553956835</v>
      </c>
      <c r="F48" s="8">
        <v>0.4925575101488498</v>
      </c>
      <c r="G48" s="8">
        <v>0.55628594905505346</v>
      </c>
      <c r="H48" s="8">
        <v>0.51930977814297452</v>
      </c>
      <c r="I48" s="8">
        <v>0.52333931777378817</v>
      </c>
      <c r="J48" s="8">
        <v>0.48088779284833538</v>
      </c>
      <c r="K48" s="8">
        <v>0.73897058823529416</v>
      </c>
      <c r="L48" s="8">
        <v>0.66129032258064513</v>
      </c>
      <c r="M48" s="8">
        <v>0.8035714285714286</v>
      </c>
      <c r="N48" s="8">
        <v>1.0711111111111111</v>
      </c>
      <c r="O48" s="8">
        <v>0.6606220589923103</v>
      </c>
      <c r="P48" s="155" t="e">
        <v>#DIV/0!</v>
      </c>
    </row>
    <row r="49" spans="2:15" hidden="1">
      <c r="B49" t="s">
        <v>33</v>
      </c>
      <c r="C49">
        <v>171</v>
      </c>
      <c r="D49">
        <v>277</v>
      </c>
      <c r="E49">
        <v>688</v>
      </c>
      <c r="F49">
        <v>849</v>
      </c>
      <c r="O49">
        <v>1985</v>
      </c>
    </row>
    <row r="50" spans="2:15" ht="12.75" hidden="1" customHeight="1">
      <c r="C50">
        <v>0.70954356846473032</v>
      </c>
      <c r="D50">
        <v>0.9264214046822743</v>
      </c>
      <c r="E50">
        <v>0.71443406022845279</v>
      </c>
      <c r="F50">
        <v>0.57326130992572588</v>
      </c>
      <c r="G50">
        <v>0</v>
      </c>
      <c r="H50">
        <v>0</v>
      </c>
      <c r="I50" t="e">
        <v>#DIV/0!</v>
      </c>
      <c r="J50" t="e">
        <v>#DIV/0!</v>
      </c>
      <c r="K50" t="e">
        <v>#DIV/0!</v>
      </c>
      <c r="L50" t="e">
        <v>#DIV/0!</v>
      </c>
      <c r="M50" t="e">
        <v>#DIV/0!</v>
      </c>
      <c r="N50" t="e">
        <v>#DIV/0!</v>
      </c>
      <c r="O50">
        <v>0.35541629364368843</v>
      </c>
    </row>
    <row r="51" spans="2:15" ht="12.75" hidden="1" customHeight="1"/>
  </sheetData>
  <mergeCells count="7">
    <mergeCell ref="B40:H40"/>
    <mergeCell ref="B2:O2"/>
    <mergeCell ref="B12:B13"/>
    <mergeCell ref="C12:D12"/>
    <mergeCell ref="E12:E13"/>
    <mergeCell ref="F12:G12"/>
    <mergeCell ref="H12:H13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114"/>
  <sheetViews>
    <sheetView showGridLines="0" zoomScale="110" zoomScaleNormal="110" workbookViewId="0"/>
  </sheetViews>
  <sheetFormatPr defaultColWidth="9.140625" defaultRowHeight="12.75"/>
  <cols>
    <col min="1" max="1" width="2" style="5" customWidth="1"/>
    <col min="2" max="2" width="8.140625" style="5" bestFit="1" customWidth="1"/>
    <col min="3" max="3" width="17.28515625" style="5" bestFit="1" customWidth="1"/>
    <col min="4" max="5" width="10.42578125" style="5" customWidth="1"/>
    <col min="6" max="7" width="9.140625" style="5"/>
    <col min="8" max="8" width="11.42578125" style="5" customWidth="1"/>
    <col min="9" max="9" width="11" style="5" customWidth="1"/>
    <col min="10" max="16384" width="9.140625" style="5"/>
  </cols>
  <sheetData>
    <row r="1" spans="2:12">
      <c r="B1" s="228"/>
      <c r="C1" s="228"/>
      <c r="D1" s="228"/>
      <c r="E1" s="228"/>
      <c r="F1" s="228"/>
      <c r="G1" s="228"/>
      <c r="H1" s="228"/>
      <c r="I1" s="156"/>
      <c r="J1" s="156"/>
      <c r="K1" s="156"/>
      <c r="L1" s="156"/>
    </row>
    <row r="2" spans="2:12" ht="14.25">
      <c r="B2" s="219" t="s">
        <v>120</v>
      </c>
      <c r="C2" s="219"/>
      <c r="D2" s="219"/>
      <c r="E2" s="219"/>
      <c r="F2" s="219"/>
      <c r="G2" s="219"/>
      <c r="H2" s="219"/>
      <c r="I2" s="225"/>
      <c r="J2" s="225"/>
      <c r="K2" s="225"/>
      <c r="L2" s="225"/>
    </row>
    <row r="3" spans="2:12" ht="24" customHeight="1">
      <c r="B3" s="220" t="s">
        <v>51</v>
      </c>
      <c r="C3" s="212" t="s">
        <v>52</v>
      </c>
      <c r="D3" s="212" t="str">
        <f>'R_MC 2023 rankings'!D3:H3</f>
        <v>January-May</v>
      </c>
      <c r="E3" s="212"/>
      <c r="F3" s="212"/>
      <c r="G3" s="212"/>
      <c r="H3" s="212"/>
      <c r="I3" s="157"/>
      <c r="J3" s="158"/>
      <c r="K3" s="158"/>
      <c r="L3" s="158"/>
    </row>
    <row r="4" spans="2:12">
      <c r="B4" s="220"/>
      <c r="C4" s="212"/>
      <c r="D4" s="102">
        <v>2023</v>
      </c>
      <c r="E4" s="102" t="s">
        <v>54</v>
      </c>
      <c r="F4" s="102">
        <v>2022</v>
      </c>
      <c r="G4" s="102" t="s">
        <v>54</v>
      </c>
      <c r="H4" s="102" t="s">
        <v>55</v>
      </c>
      <c r="J4" s="6"/>
      <c r="K4" s="6"/>
      <c r="L4" s="6"/>
    </row>
    <row r="5" spans="2:12">
      <c r="B5" s="98">
        <v>1</v>
      </c>
      <c r="C5" s="99" t="s">
        <v>26</v>
      </c>
      <c r="D5" s="100">
        <v>1010</v>
      </c>
      <c r="E5" s="101">
        <v>0.23714486968772011</v>
      </c>
      <c r="F5" s="100">
        <v>1069</v>
      </c>
      <c r="G5" s="101">
        <v>0.23401926444833626</v>
      </c>
      <c r="H5" s="159">
        <v>-5.5191768007483599E-2</v>
      </c>
      <c r="J5" s="6"/>
      <c r="K5" s="6"/>
      <c r="L5" s="6"/>
    </row>
    <row r="6" spans="2:12">
      <c r="B6" s="103">
        <v>2</v>
      </c>
      <c r="C6" s="104" t="s">
        <v>42</v>
      </c>
      <c r="D6" s="105">
        <v>547</v>
      </c>
      <c r="E6" s="106">
        <v>0.12843390467245833</v>
      </c>
      <c r="F6" s="105">
        <v>623</v>
      </c>
      <c r="G6" s="106">
        <v>0.13638353765323993</v>
      </c>
      <c r="H6" s="160">
        <v>-0.1219903691813804</v>
      </c>
      <c r="J6" s="6"/>
      <c r="K6" s="6"/>
      <c r="L6" s="6"/>
    </row>
    <row r="7" spans="2:12">
      <c r="B7" s="98">
        <v>3</v>
      </c>
      <c r="C7" s="99" t="s">
        <v>68</v>
      </c>
      <c r="D7" s="100">
        <v>489</v>
      </c>
      <c r="E7" s="101">
        <v>0.11481568443296548</v>
      </c>
      <c r="F7" s="100">
        <v>499</v>
      </c>
      <c r="G7" s="101">
        <v>0.10923817863397549</v>
      </c>
      <c r="H7" s="159">
        <v>-2.0040080160320661E-2</v>
      </c>
      <c r="J7" s="6"/>
      <c r="K7" s="6"/>
      <c r="L7" s="6"/>
    </row>
    <row r="8" spans="2:12">
      <c r="B8" s="103">
        <v>4</v>
      </c>
      <c r="C8" s="104" t="s">
        <v>79</v>
      </c>
      <c r="D8" s="105">
        <v>337</v>
      </c>
      <c r="E8" s="106">
        <v>7.9126555529467013E-2</v>
      </c>
      <c r="F8" s="105">
        <v>254</v>
      </c>
      <c r="G8" s="106">
        <v>5.5604203152364272E-2</v>
      </c>
      <c r="H8" s="160">
        <v>0.32677165354330717</v>
      </c>
      <c r="J8" s="6"/>
      <c r="K8" s="6"/>
      <c r="L8" s="6"/>
    </row>
    <row r="9" spans="2:12">
      <c r="B9" s="98">
        <v>5</v>
      </c>
      <c r="C9" s="99" t="s">
        <v>76</v>
      </c>
      <c r="D9" s="100">
        <v>275</v>
      </c>
      <c r="E9" s="101">
        <v>6.4569147687250528E-2</v>
      </c>
      <c r="F9" s="100">
        <v>296</v>
      </c>
      <c r="G9" s="101">
        <v>6.4798598949211902E-2</v>
      </c>
      <c r="H9" s="194">
        <v>-7.0945945945945943E-2</v>
      </c>
      <c r="J9" s="6"/>
      <c r="K9" s="6"/>
      <c r="L9" s="6"/>
    </row>
    <row r="10" spans="2:12">
      <c r="B10" s="103">
        <v>6</v>
      </c>
      <c r="C10" s="104" t="s">
        <v>142</v>
      </c>
      <c r="D10" s="105">
        <v>198</v>
      </c>
      <c r="E10" s="106">
        <v>4.6489786334820378E-2</v>
      </c>
      <c r="F10" s="105">
        <v>181</v>
      </c>
      <c r="G10" s="106">
        <v>3.9623467600700527E-2</v>
      </c>
      <c r="H10" s="160">
        <v>9.3922651933701751E-2</v>
      </c>
      <c r="J10" s="6"/>
      <c r="K10" s="6"/>
      <c r="L10" s="6"/>
    </row>
    <row r="11" spans="2:12">
      <c r="B11" s="98">
        <v>7</v>
      </c>
      <c r="C11" s="99" t="s">
        <v>140</v>
      </c>
      <c r="D11" s="100">
        <v>145</v>
      </c>
      <c r="E11" s="101">
        <v>3.4045550598732099E-2</v>
      </c>
      <c r="F11" s="100">
        <v>82</v>
      </c>
      <c r="G11" s="101">
        <v>1.7950963222416811E-2</v>
      </c>
      <c r="H11" s="159">
        <v>0.76829268292682928</v>
      </c>
      <c r="J11" s="6"/>
      <c r="K11" s="6"/>
      <c r="L11" s="6"/>
    </row>
    <row r="12" spans="2:12">
      <c r="B12" s="103">
        <v>8</v>
      </c>
      <c r="C12" s="104" t="s">
        <v>28</v>
      </c>
      <c r="D12" s="105">
        <v>135</v>
      </c>
      <c r="E12" s="106">
        <v>3.1697581591922985E-2</v>
      </c>
      <c r="F12" s="105">
        <v>152</v>
      </c>
      <c r="G12" s="106">
        <v>3.3274956217162872E-2</v>
      </c>
      <c r="H12" s="160">
        <v>-0.11184210526315785</v>
      </c>
      <c r="J12" s="6"/>
      <c r="K12" s="6"/>
      <c r="L12" s="6"/>
    </row>
    <row r="13" spans="2:12">
      <c r="B13" s="98">
        <v>9</v>
      </c>
      <c r="C13" s="99" t="s">
        <v>141</v>
      </c>
      <c r="D13" s="100">
        <v>124</v>
      </c>
      <c r="E13" s="101">
        <v>2.9114815684432964E-2</v>
      </c>
      <c r="F13" s="100">
        <v>144</v>
      </c>
      <c r="G13" s="101">
        <v>3.1523642732049037E-2</v>
      </c>
      <c r="H13" s="159">
        <v>-0.13888888888888884</v>
      </c>
      <c r="J13" s="6"/>
      <c r="K13" s="6"/>
      <c r="L13" s="6"/>
    </row>
    <row r="14" spans="2:12">
      <c r="B14" s="103">
        <v>10</v>
      </c>
      <c r="C14" s="104" t="s">
        <v>147</v>
      </c>
      <c r="D14" s="105">
        <v>93</v>
      </c>
      <c r="E14" s="106">
        <v>2.1836111763324725E-2</v>
      </c>
      <c r="F14" s="105">
        <v>64</v>
      </c>
      <c r="G14" s="106">
        <v>1.4010507880910683E-2</v>
      </c>
      <c r="H14" s="160">
        <v>0.453125</v>
      </c>
      <c r="J14" s="6"/>
      <c r="K14" s="6"/>
      <c r="L14" s="6"/>
    </row>
    <row r="15" spans="2:12">
      <c r="B15" s="213" t="s">
        <v>103</v>
      </c>
      <c r="C15" s="213"/>
      <c r="D15" s="129">
        <v>3353</v>
      </c>
      <c r="E15" s="130">
        <v>0.78727400798309455</v>
      </c>
      <c r="F15" s="129">
        <v>3364</v>
      </c>
      <c r="G15" s="130">
        <v>0.73642732049036796</v>
      </c>
      <c r="H15" s="131">
        <v>-3.2699167657550543E-3</v>
      </c>
    </row>
    <row r="16" spans="2:12">
      <c r="B16" s="213" t="s">
        <v>102</v>
      </c>
      <c r="C16" s="213"/>
      <c r="D16" s="129">
        <v>906</v>
      </c>
      <c r="E16" s="130">
        <v>0.21272599201690537</v>
      </c>
      <c r="F16" s="129">
        <v>1204</v>
      </c>
      <c r="G16" s="130">
        <v>0.2635726795096322</v>
      </c>
      <c r="H16" s="131">
        <v>-0.24750830564784054</v>
      </c>
      <c r="I16" s="161"/>
    </row>
    <row r="17" spans="2:8">
      <c r="B17" s="214" t="s">
        <v>4</v>
      </c>
      <c r="C17" s="214"/>
      <c r="D17" s="132">
        <v>4259</v>
      </c>
      <c r="E17" s="133">
        <v>1.0000000000000002</v>
      </c>
      <c r="F17" s="132">
        <v>4568</v>
      </c>
      <c r="G17" s="133">
        <v>1.0000000000000002</v>
      </c>
      <c r="H17" s="193">
        <v>-6.7644483362521934E-2</v>
      </c>
    </row>
    <row r="18" spans="2:8" ht="12.75" customHeight="1">
      <c r="B18" s="226" t="s">
        <v>70</v>
      </c>
      <c r="C18" s="226"/>
      <c r="D18" s="226"/>
      <c r="E18" s="226"/>
      <c r="F18" s="226"/>
      <c r="G18" s="226"/>
      <c r="H18" s="226"/>
    </row>
    <row r="19" spans="2:8">
      <c r="B19" s="227" t="s">
        <v>40</v>
      </c>
      <c r="C19" s="227"/>
      <c r="D19" s="227"/>
      <c r="E19" s="227"/>
      <c r="F19" s="227"/>
      <c r="G19" s="227"/>
      <c r="H19" s="227"/>
    </row>
    <row r="20" spans="2:8">
      <c r="B20" s="227"/>
      <c r="C20" s="227"/>
      <c r="D20" s="227"/>
      <c r="E20" s="227"/>
      <c r="F20" s="227"/>
      <c r="G20" s="227"/>
      <c r="H20" s="227"/>
    </row>
    <row r="22" spans="2:8">
      <c r="C22" s="162"/>
    </row>
    <row r="26" spans="2:8">
      <c r="C26" s="162"/>
    </row>
    <row r="28" spans="2:8">
      <c r="C28" s="162"/>
    </row>
    <row r="33" spans="3:3">
      <c r="C33" s="162"/>
    </row>
    <row r="39" spans="3:3">
      <c r="C39" s="162"/>
    </row>
    <row r="43" spans="3:3">
      <c r="C43" s="162"/>
    </row>
    <row r="47" spans="3:3">
      <c r="C47" s="162"/>
    </row>
    <row r="52" spans="3:3">
      <c r="C52" s="162"/>
    </row>
    <row r="58" spans="3:3">
      <c r="C58" s="162"/>
    </row>
    <row r="71" spans="3:3">
      <c r="C71" s="162"/>
    </row>
    <row r="95" spans="3:3">
      <c r="C95" s="162"/>
    </row>
    <row r="107" spans="3:3">
      <c r="C107" s="162"/>
    </row>
    <row r="110" spans="3:3">
      <c r="C110" s="162"/>
    </row>
    <row r="111" spans="3:3">
      <c r="C111" s="162"/>
    </row>
    <row r="114" spans="3:3">
      <c r="C114" s="162"/>
    </row>
  </sheetData>
  <mergeCells count="11">
    <mergeCell ref="B16:C16"/>
    <mergeCell ref="B17:C17"/>
    <mergeCell ref="B18:H18"/>
    <mergeCell ref="B19:H20"/>
    <mergeCell ref="B1:H1"/>
    <mergeCell ref="B2:H2"/>
    <mergeCell ref="I2:L2"/>
    <mergeCell ref="B3:B4"/>
    <mergeCell ref="C3:C4"/>
    <mergeCell ref="D3:H3"/>
    <mergeCell ref="B15:C15"/>
  </mergeCells>
  <conditionalFormatting sqref="E5:E14 G5:G14">
    <cfRule type="cellIs" dxfId="3" priority="7" operator="equal">
      <formula>0</formula>
    </cfRule>
  </conditionalFormatting>
  <conditionalFormatting sqref="D5:D14">
    <cfRule type="cellIs" dxfId="2" priority="6" operator="equal">
      <formula>0</formula>
    </cfRule>
  </conditionalFormatting>
  <conditionalFormatting sqref="F5:F14">
    <cfRule type="cellIs" dxfId="1" priority="5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1">
    <pageSetUpPr fitToPage="1"/>
  </sheetPr>
  <dimension ref="B1:AI46"/>
  <sheetViews>
    <sheetView showGridLines="0" zoomScale="90" zoomScaleNormal="9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195" t="s">
        <v>121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</row>
    <row r="2" spans="2:35" ht="15.75" customHeight="1">
      <c r="B2" s="163" t="s">
        <v>5</v>
      </c>
      <c r="C2" s="144" t="s">
        <v>6</v>
      </c>
      <c r="D2" s="144" t="s">
        <v>7</v>
      </c>
      <c r="E2" s="143" t="s">
        <v>1</v>
      </c>
      <c r="F2" s="143" t="s">
        <v>8</v>
      </c>
      <c r="G2" s="143" t="s">
        <v>9</v>
      </c>
      <c r="H2" s="143" t="s">
        <v>10</v>
      </c>
      <c r="I2" s="143" t="s">
        <v>11</v>
      </c>
      <c r="J2" s="143" t="s">
        <v>12</v>
      </c>
      <c r="K2" s="143" t="s">
        <v>13</v>
      </c>
      <c r="L2" s="143" t="s">
        <v>14</v>
      </c>
      <c r="M2" s="143" t="s">
        <v>15</v>
      </c>
      <c r="N2" s="143" t="s">
        <v>16</v>
      </c>
      <c r="O2" s="143" t="s">
        <v>4</v>
      </c>
    </row>
    <row r="3" spans="2:35" ht="15.75" customHeight="1">
      <c r="B3" s="150" t="s">
        <v>3</v>
      </c>
      <c r="C3" s="77">
        <v>3346</v>
      </c>
      <c r="D3" s="77">
        <v>3853</v>
      </c>
      <c r="E3" s="77">
        <v>6614</v>
      </c>
      <c r="F3" s="77">
        <v>7235</v>
      </c>
      <c r="G3" s="77">
        <v>7965</v>
      </c>
      <c r="H3" s="77"/>
      <c r="I3" s="77"/>
      <c r="J3" s="77"/>
      <c r="K3" s="77"/>
      <c r="L3" s="77"/>
      <c r="M3" s="77"/>
      <c r="N3" s="77"/>
      <c r="O3" s="77">
        <f>SUM(C3:N3)</f>
        <v>29013</v>
      </c>
      <c r="P3" s="8">
        <f>O3/O5</f>
        <v>0.8459340467096248</v>
      </c>
    </row>
    <row r="4" spans="2:35" ht="15.75" customHeight="1">
      <c r="B4" s="150" t="s">
        <v>2</v>
      </c>
      <c r="C4" s="77">
        <v>680</v>
      </c>
      <c r="D4" s="77">
        <v>775</v>
      </c>
      <c r="E4" s="77">
        <v>1151</v>
      </c>
      <c r="F4" s="77">
        <v>1215</v>
      </c>
      <c r="G4" s="77">
        <v>1463</v>
      </c>
      <c r="H4" s="77"/>
      <c r="I4" s="77"/>
      <c r="J4" s="77"/>
      <c r="K4" s="77"/>
      <c r="L4" s="77"/>
      <c r="M4" s="77"/>
      <c r="N4" s="77"/>
      <c r="O4" s="77">
        <f>SUM(C4:N4)</f>
        <v>5284</v>
      </c>
      <c r="P4" s="8">
        <f>O4/O5</f>
        <v>0.15406595329037526</v>
      </c>
    </row>
    <row r="5" spans="2:35">
      <c r="B5" s="164" t="s">
        <v>111</v>
      </c>
      <c r="C5" s="146">
        <f>SUM(C3:C4)</f>
        <v>4026</v>
      </c>
      <c r="D5" s="146">
        <f>SUM(D3:D4)</f>
        <v>4628</v>
      </c>
      <c r="E5" s="146">
        <f>SUM(E3:E4)</f>
        <v>7765</v>
      </c>
      <c r="F5" s="146">
        <v>8450</v>
      </c>
      <c r="G5" s="146">
        <v>9428</v>
      </c>
      <c r="H5" s="146"/>
      <c r="I5" s="146"/>
      <c r="J5" s="146"/>
      <c r="K5" s="146"/>
      <c r="L5" s="146"/>
      <c r="M5" s="146"/>
      <c r="N5" s="146"/>
      <c r="O5" s="146">
        <f>SUM(C5:N5)</f>
        <v>34297</v>
      </c>
      <c r="P5" s="8">
        <v>1</v>
      </c>
    </row>
    <row r="6" spans="2:35" ht="15.75" customHeight="1">
      <c r="B6" s="165" t="s">
        <v>112</v>
      </c>
      <c r="C6" s="166">
        <f>C5/N46-1</f>
        <v>0.33754152823920269</v>
      </c>
      <c r="D6" s="166">
        <f>D5/C5-1</f>
        <v>0.14952806756085435</v>
      </c>
      <c r="E6" s="166">
        <f>E5/D5-1</f>
        <v>0.67783059636992227</v>
      </c>
      <c r="F6" s="166">
        <v>8.8216355441081751E-2</v>
      </c>
      <c r="G6" s="166">
        <v>0.11573964497041422</v>
      </c>
      <c r="H6" s="166"/>
      <c r="I6" s="166"/>
      <c r="J6" s="166"/>
      <c r="K6" s="166"/>
      <c r="L6" s="166"/>
      <c r="M6" s="166"/>
      <c r="N6" s="166"/>
      <c r="O6" s="167"/>
      <c r="U6" s="61"/>
      <c r="V6" s="61"/>
      <c r="W6" s="61"/>
      <c r="X6" s="62"/>
      <c r="Y6" s="62"/>
      <c r="Z6" s="43"/>
      <c r="AH6" s="3"/>
    </row>
    <row r="7" spans="2:35" ht="15.75" customHeight="1">
      <c r="B7" s="165" t="s">
        <v>113</v>
      </c>
      <c r="C7" s="168">
        <f>C5/C46-1</f>
        <v>0.20322773460848764</v>
      </c>
      <c r="D7" s="168">
        <f>D5/D46-1</f>
        <v>4.0000000000000036E-2</v>
      </c>
      <c r="E7" s="168">
        <f>E5/E46-1</f>
        <v>-1.6466117796073432E-2</v>
      </c>
      <c r="F7" s="168">
        <v>6.1157855079743806E-2</v>
      </c>
      <c r="G7" s="168">
        <v>7.2094609961337319E-2</v>
      </c>
      <c r="H7" s="168"/>
      <c r="I7" s="168"/>
      <c r="J7" s="168"/>
      <c r="K7" s="168"/>
      <c r="L7" s="168"/>
      <c r="M7" s="168"/>
      <c r="N7" s="168"/>
      <c r="O7" s="168">
        <f ca="1">+O5/G13-1</f>
        <v>5.6983481262327329E-2</v>
      </c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9"/>
    </row>
    <row r="8" spans="2:35">
      <c r="B8" s="43"/>
      <c r="C8" s="32"/>
      <c r="D8" s="43"/>
      <c r="E8" s="43"/>
      <c r="F8" s="43"/>
      <c r="O8" s="3"/>
    </row>
    <row r="9" spans="2:35" ht="28.5" customHeight="1">
      <c r="B9" s="206" t="s">
        <v>5</v>
      </c>
      <c r="C9" s="222" t="str">
        <f>'R_MP NEW 2023vs2022'!C12:D12</f>
        <v>MAY</v>
      </c>
      <c r="D9" s="222"/>
      <c r="E9" s="223" t="s">
        <v>31</v>
      </c>
      <c r="F9" s="224" t="str">
        <f>'R_PTW 2023vs2022'!F9:G9</f>
        <v>JANUARY-MAY</v>
      </c>
      <c r="G9" s="224"/>
      <c r="H9" s="223" t="s">
        <v>31</v>
      </c>
      <c r="O9" s="3"/>
    </row>
    <row r="10" spans="2:35" ht="26.25" customHeight="1">
      <c r="B10" s="206"/>
      <c r="C10" s="86">
        <f>'R_MP NEW 2023vs2022'!C13</f>
        <v>2023</v>
      </c>
      <c r="D10" s="86">
        <f>'R_MP NEW 2023vs2022'!D13</f>
        <v>2022</v>
      </c>
      <c r="E10" s="223"/>
      <c r="F10" s="86">
        <f>'R_MP NEW 2023vs2022'!F13</f>
        <v>2023</v>
      </c>
      <c r="G10" s="86">
        <f>'R_MP NEW 2023vs2022'!G13</f>
        <v>2022</v>
      </c>
      <c r="H10" s="223"/>
      <c r="I10" s="4"/>
      <c r="O10" s="3"/>
    </row>
    <row r="11" spans="2:35" ht="18" customHeight="1">
      <c r="B11" s="150" t="s">
        <v>22</v>
      </c>
      <c r="C11" s="169">
        <f ca="1">OFFSET(B3,,COUNTA(C3:N3),,)</f>
        <v>7965</v>
      </c>
      <c r="D11" s="169">
        <f ca="1">OFFSET(B44,,COUNTA(C3:N3),,)</f>
        <v>7438</v>
      </c>
      <c r="E11" s="170">
        <f ca="1">+C11/D11-1</f>
        <v>7.0852379671954901E-2</v>
      </c>
      <c r="F11" s="169">
        <f>O3</f>
        <v>29013</v>
      </c>
      <c r="G11" s="150">
        <f ca="1">SUM(OFFSET(C44,,,,COUNTA(C3:N3)))</f>
        <v>27594</v>
      </c>
      <c r="H11" s="170">
        <f ca="1">+F11/G11-1</f>
        <v>5.1424222657099339E-2</v>
      </c>
      <c r="I11" s="4"/>
      <c r="O11" s="3"/>
      <c r="AI11" s="8"/>
    </row>
    <row r="12" spans="2:35" ht="18" customHeight="1">
      <c r="B12" s="150" t="s">
        <v>23</v>
      </c>
      <c r="C12" s="169">
        <f ca="1">OFFSET(B4,,COUNTA(C4:N4),,)</f>
        <v>1463</v>
      </c>
      <c r="D12" s="169">
        <f ca="1">OFFSET(B45,,COUNTA(C4:N4),,)</f>
        <v>1356</v>
      </c>
      <c r="E12" s="170">
        <f ca="1">+C12/D12-1</f>
        <v>7.8908554572271417E-2</v>
      </c>
      <c r="F12" s="169">
        <f>O4</f>
        <v>5284</v>
      </c>
      <c r="G12" s="150">
        <f ca="1">SUM(OFFSET(C45,,,,COUNTA(C4:N4)))</f>
        <v>4854</v>
      </c>
      <c r="H12" s="170">
        <f ca="1">+F12/G12-1</f>
        <v>8.8586732591676931E-2</v>
      </c>
      <c r="O12" s="3"/>
      <c r="R12" s="9"/>
      <c r="AI12" s="8"/>
    </row>
    <row r="13" spans="2:35" ht="18" customHeight="1">
      <c r="B13" s="171" t="s">
        <v>4</v>
      </c>
      <c r="C13" s="171">
        <f ca="1">SUM(C11:C12)</f>
        <v>9428</v>
      </c>
      <c r="D13" s="171">
        <f ca="1">SUM(D11:D12)</f>
        <v>8794</v>
      </c>
      <c r="E13" s="172">
        <f ca="1">+C13/D13-1</f>
        <v>7.2094609961337319E-2</v>
      </c>
      <c r="F13" s="171">
        <f>SUM(F11:F12)</f>
        <v>34297</v>
      </c>
      <c r="G13" s="171">
        <f ca="1">SUM(G11:G12)</f>
        <v>32448</v>
      </c>
      <c r="H13" s="172">
        <f ca="1">+F13/G13-1</f>
        <v>5.6983481262327329E-2</v>
      </c>
      <c r="O13" s="3"/>
    </row>
    <row r="14" spans="2:35">
      <c r="B14" s="43"/>
      <c r="C14" s="32"/>
      <c r="D14" s="43"/>
      <c r="E14" s="43"/>
      <c r="F14" s="43"/>
      <c r="O14" s="3"/>
    </row>
    <row r="15" spans="2:35">
      <c r="B15" s="43"/>
      <c r="C15" s="32"/>
      <c r="D15" s="43"/>
      <c r="E15" s="43"/>
      <c r="F15" s="43"/>
      <c r="O15" s="3"/>
    </row>
    <row r="16" spans="2:35">
      <c r="B16" s="43"/>
      <c r="C16" s="32"/>
      <c r="D16" s="43"/>
      <c r="E16" s="43"/>
      <c r="F16" s="43"/>
    </row>
    <row r="19" spans="9:10">
      <c r="I19" s="3"/>
    </row>
    <row r="23" spans="9:10">
      <c r="J23" s="3"/>
    </row>
    <row r="36" spans="2:15">
      <c r="B36" s="2" t="s">
        <v>70</v>
      </c>
    </row>
    <row r="37" spans="2:15">
      <c r="B37" s="2" t="s">
        <v>40</v>
      </c>
    </row>
    <row r="42" spans="2:15">
      <c r="B42" s="195" t="s">
        <v>87</v>
      </c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</row>
    <row r="43" spans="2:15">
      <c r="B43" s="163" t="s">
        <v>5</v>
      </c>
      <c r="C43" s="144" t="s">
        <v>6</v>
      </c>
      <c r="D43" s="144" t="s">
        <v>7</v>
      </c>
      <c r="E43" s="143" t="s">
        <v>1</v>
      </c>
      <c r="F43" s="143" t="s">
        <v>8</v>
      </c>
      <c r="G43" s="143" t="s">
        <v>9</v>
      </c>
      <c r="H43" s="143" t="s">
        <v>10</v>
      </c>
      <c r="I43" s="143" t="s">
        <v>11</v>
      </c>
      <c r="J43" s="143" t="s">
        <v>12</v>
      </c>
      <c r="K43" s="143" t="s">
        <v>13</v>
      </c>
      <c r="L43" s="143" t="s">
        <v>14</v>
      </c>
      <c r="M43" s="143" t="s">
        <v>15</v>
      </c>
      <c r="N43" s="143" t="s">
        <v>16</v>
      </c>
      <c r="O43" s="143" t="s">
        <v>4</v>
      </c>
    </row>
    <row r="44" spans="2:15">
      <c r="B44" s="150" t="s">
        <v>3</v>
      </c>
      <c r="C44" s="77">
        <v>2855</v>
      </c>
      <c r="D44" s="77">
        <v>3810</v>
      </c>
      <c r="E44" s="77">
        <v>6696</v>
      </c>
      <c r="F44" s="77">
        <v>6795</v>
      </c>
      <c r="G44" s="77">
        <v>7438</v>
      </c>
      <c r="H44" s="77">
        <v>7071</v>
      </c>
      <c r="I44" s="77">
        <v>6571</v>
      </c>
      <c r="J44" s="77">
        <v>5398</v>
      </c>
      <c r="K44" s="77">
        <v>4265</v>
      </c>
      <c r="L44" s="77">
        <v>3421</v>
      </c>
      <c r="M44" s="77">
        <v>3097</v>
      </c>
      <c r="N44" s="77">
        <v>2456</v>
      </c>
      <c r="O44" s="77">
        <f>SUM(C44:N44)</f>
        <v>59873</v>
      </c>
    </row>
    <row r="45" spans="2:15">
      <c r="B45" s="150" t="s">
        <v>2</v>
      </c>
      <c r="C45" s="77">
        <v>491</v>
      </c>
      <c r="D45" s="77">
        <v>640</v>
      </c>
      <c r="E45" s="77">
        <v>1199</v>
      </c>
      <c r="F45" s="77">
        <v>1168</v>
      </c>
      <c r="G45" s="77">
        <v>1356</v>
      </c>
      <c r="H45" s="77">
        <v>1429</v>
      </c>
      <c r="I45" s="77">
        <v>1367</v>
      </c>
      <c r="J45" s="77">
        <v>1344</v>
      </c>
      <c r="K45" s="77">
        <v>958</v>
      </c>
      <c r="L45" s="77">
        <v>765</v>
      </c>
      <c r="M45" s="77">
        <v>751</v>
      </c>
      <c r="N45" s="77">
        <v>554</v>
      </c>
      <c r="O45" s="77">
        <f>SUM(C45:N45)</f>
        <v>12022</v>
      </c>
    </row>
    <row r="46" spans="2:15">
      <c r="B46" s="164" t="s">
        <v>83</v>
      </c>
      <c r="C46" s="146">
        <f>SUM(C44:C45)</f>
        <v>3346</v>
      </c>
      <c r="D46" s="146">
        <f>SUM(D44:D45)</f>
        <v>4450</v>
      </c>
      <c r="E46" s="146">
        <f>SUM(E44:E45)</f>
        <v>7895</v>
      </c>
      <c r="F46" s="146">
        <f>SUM(F44:F45)</f>
        <v>7963</v>
      </c>
      <c r="G46" s="146">
        <f t="shared" ref="G46:N46" si="0">SUM(G44:G45)</f>
        <v>8794</v>
      </c>
      <c r="H46" s="146">
        <f t="shared" si="0"/>
        <v>8500</v>
      </c>
      <c r="I46" s="146">
        <f t="shared" si="0"/>
        <v>7938</v>
      </c>
      <c r="J46" s="146">
        <f t="shared" si="0"/>
        <v>6742</v>
      </c>
      <c r="K46" s="146">
        <f t="shared" si="0"/>
        <v>5223</v>
      </c>
      <c r="L46" s="146">
        <f t="shared" si="0"/>
        <v>4186</v>
      </c>
      <c r="M46" s="146">
        <f t="shared" si="0"/>
        <v>3848</v>
      </c>
      <c r="N46" s="146">
        <f t="shared" si="0"/>
        <v>3010</v>
      </c>
      <c r="O46" s="146">
        <f>SUM(C46:N46)</f>
        <v>71895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61"/>
  <sheetViews>
    <sheetView showGridLines="0" topLeftCell="A2" zoomScaleNormal="100" workbookViewId="0">
      <selection activeCell="B2" sqref="B2:O2"/>
    </sheetView>
  </sheetViews>
  <sheetFormatPr defaultRowHeight="12.75"/>
  <cols>
    <col min="1" max="1" width="1.85546875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204" t="s">
        <v>122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1"/>
    </row>
    <row r="3" spans="2:19" ht="21" customHeight="1">
      <c r="B3" s="230" t="s">
        <v>3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70"/>
    </row>
    <row r="4" spans="2:19" ht="13.5" customHeight="1">
      <c r="B4" s="173"/>
      <c r="C4" s="173" t="s">
        <v>6</v>
      </c>
      <c r="D4" s="173" t="s">
        <v>7</v>
      </c>
      <c r="E4" s="173" t="s">
        <v>1</v>
      </c>
      <c r="F4" s="173" t="s">
        <v>8</v>
      </c>
      <c r="G4" s="173" t="s">
        <v>9</v>
      </c>
      <c r="H4" s="173" t="s">
        <v>10</v>
      </c>
      <c r="I4" s="173" t="s">
        <v>11</v>
      </c>
      <c r="J4" s="173" t="s">
        <v>12</v>
      </c>
      <c r="K4" s="173" t="s">
        <v>13</v>
      </c>
      <c r="L4" s="173" t="s">
        <v>14</v>
      </c>
      <c r="M4" s="173" t="s">
        <v>15</v>
      </c>
      <c r="N4" s="173" t="s">
        <v>16</v>
      </c>
      <c r="O4" s="173" t="s">
        <v>4</v>
      </c>
      <c r="P4" s="72"/>
      <c r="S4" s="9"/>
    </row>
    <row r="5" spans="2:19" ht="13.5" customHeight="1">
      <c r="B5" s="174" t="s">
        <v>88</v>
      </c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72"/>
      <c r="S5" s="9"/>
    </row>
    <row r="6" spans="2:19" ht="13.5" customHeight="1">
      <c r="B6" s="175" t="s">
        <v>89</v>
      </c>
      <c r="C6" s="175">
        <f>'[1]R_PTW NEW 2023vs2022'!U3</f>
        <v>856</v>
      </c>
      <c r="D6" s="175">
        <f>'[1]R_PTW NEW 2023vs2022'!V3</f>
        <v>1276</v>
      </c>
      <c r="E6" s="175">
        <f>'[1]R_PTW NEW 2023vs2022'!W3</f>
        <v>2828</v>
      </c>
      <c r="F6" s="175">
        <f>'[1]R_PTW NEW 2023vs2022'!X3</f>
        <v>2875</v>
      </c>
      <c r="G6" s="175">
        <f>'[1]R_PTW NEW 2023vs2022'!Y3</f>
        <v>3412</v>
      </c>
      <c r="H6" s="175">
        <f>'[1]R_PTW NEW 2023vs2022'!Z3</f>
        <v>3241</v>
      </c>
      <c r="I6" s="175">
        <f>'[1]R_PTW NEW 2023vs2022'!AA3</f>
        <v>2715</v>
      </c>
      <c r="J6" s="175">
        <f>'[1]R_PTW NEW 2023vs2022'!AB3</f>
        <v>2326</v>
      </c>
      <c r="K6" s="175">
        <f>'[1]R_PTW NEW 2023vs2022'!AC3</f>
        <v>1469</v>
      </c>
      <c r="L6" s="175">
        <f>'[1]R_PTW NEW 2023vs2022'!AD3</f>
        <v>1176</v>
      </c>
      <c r="M6" s="175">
        <f>'[1]R_PTW NEW 2023vs2022'!AE3</f>
        <v>936</v>
      </c>
      <c r="N6" s="175">
        <f>'[1]R_PTW NEW 2023vs2022'!AF3</f>
        <v>800</v>
      </c>
      <c r="O6" s="175">
        <f>SUM(C6:N6)</f>
        <v>23910</v>
      </c>
      <c r="P6" s="72"/>
      <c r="S6" s="9"/>
    </row>
    <row r="7" spans="2:19" ht="13.5" customHeight="1">
      <c r="B7" s="175" t="s">
        <v>90</v>
      </c>
      <c r="C7" s="175">
        <f>'[1]R_PTW USED 2023vs2022'!U3</f>
        <v>2855</v>
      </c>
      <c r="D7" s="175">
        <f>'[1]R_PTW USED 2023vs2022'!V3</f>
        <v>3810</v>
      </c>
      <c r="E7" s="175">
        <f>'[1]R_PTW USED 2023vs2022'!W3</f>
        <v>6696</v>
      </c>
      <c r="F7" s="175">
        <f>'[1]R_PTW USED 2023vs2022'!X3</f>
        <v>6795</v>
      </c>
      <c r="G7" s="175">
        <f>'[1]R_PTW USED 2023vs2022'!Y3</f>
        <v>7438</v>
      </c>
      <c r="H7" s="175">
        <f>'[1]R_PTW USED 2023vs2022'!Z3</f>
        <v>7071</v>
      </c>
      <c r="I7" s="175">
        <f>'[1]R_PTW USED 2023vs2022'!AA3</f>
        <v>6571</v>
      </c>
      <c r="J7" s="175">
        <f>'[1]R_PTW USED 2023vs2022'!AB3</f>
        <v>5398</v>
      </c>
      <c r="K7" s="175">
        <f>'[1]R_PTW USED 2023vs2022'!AC3</f>
        <v>4265</v>
      </c>
      <c r="L7" s="175">
        <f>'[1]R_PTW USED 2023vs2022'!AD3</f>
        <v>3421</v>
      </c>
      <c r="M7" s="175">
        <f>'[1]R_PTW USED 2023vs2022'!AE3</f>
        <v>3097</v>
      </c>
      <c r="N7" s="175">
        <f>'[1]R_PTW USED 2023vs2022'!AF3</f>
        <v>2456</v>
      </c>
      <c r="O7" s="175">
        <f>SUM(C7:N7)</f>
        <v>59873</v>
      </c>
      <c r="P7" s="72"/>
      <c r="S7" s="9"/>
    </row>
    <row r="8" spans="2:19" ht="13.5" customHeight="1">
      <c r="B8" s="176" t="s">
        <v>91</v>
      </c>
      <c r="C8" s="176">
        <f>C6+C7</f>
        <v>3711</v>
      </c>
      <c r="D8" s="176">
        <f t="shared" ref="D8:N8" si="0">D6+D7</f>
        <v>5086</v>
      </c>
      <c r="E8" s="176">
        <f t="shared" si="0"/>
        <v>9524</v>
      </c>
      <c r="F8" s="176">
        <f t="shared" si="0"/>
        <v>9670</v>
      </c>
      <c r="G8" s="176">
        <f t="shared" si="0"/>
        <v>10850</v>
      </c>
      <c r="H8" s="176">
        <f t="shared" si="0"/>
        <v>10312</v>
      </c>
      <c r="I8" s="176">
        <f t="shared" si="0"/>
        <v>9286</v>
      </c>
      <c r="J8" s="176">
        <f t="shared" si="0"/>
        <v>7724</v>
      </c>
      <c r="K8" s="176">
        <f t="shared" si="0"/>
        <v>5734</v>
      </c>
      <c r="L8" s="176">
        <f t="shared" si="0"/>
        <v>4597</v>
      </c>
      <c r="M8" s="176">
        <f t="shared" si="0"/>
        <v>4033</v>
      </c>
      <c r="N8" s="176">
        <f t="shared" si="0"/>
        <v>3256</v>
      </c>
      <c r="O8" s="176">
        <f>SUM(C8:N8)</f>
        <v>83783</v>
      </c>
      <c r="P8" s="72"/>
      <c r="S8" s="9"/>
    </row>
    <row r="9" spans="2:19" ht="13.5" customHeight="1">
      <c r="B9" s="174" t="s">
        <v>126</v>
      </c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72"/>
      <c r="S9" s="9"/>
    </row>
    <row r="10" spans="2:19">
      <c r="B10" s="177" t="s">
        <v>129</v>
      </c>
      <c r="C10" s="177">
        <v>1126</v>
      </c>
      <c r="D10" s="177">
        <v>1524</v>
      </c>
      <c r="E10" s="177">
        <v>3134</v>
      </c>
      <c r="F10" s="177">
        <v>3577</v>
      </c>
      <c r="G10" s="177">
        <v>3620</v>
      </c>
      <c r="H10" s="177"/>
      <c r="I10" s="177"/>
      <c r="J10" s="177"/>
      <c r="K10" s="177"/>
      <c r="L10" s="177"/>
      <c r="M10" s="177"/>
      <c r="N10" s="177"/>
      <c r="O10" s="177">
        <f>SUM(C10:N10)</f>
        <v>12981</v>
      </c>
      <c r="P10" s="72"/>
      <c r="S10" s="9"/>
    </row>
    <row r="11" spans="2:19" s="9" customFormat="1">
      <c r="B11" s="175" t="s">
        <v>128</v>
      </c>
      <c r="C11" s="175">
        <v>3346</v>
      </c>
      <c r="D11" s="175">
        <v>3853</v>
      </c>
      <c r="E11" s="175">
        <v>6614</v>
      </c>
      <c r="F11" s="175">
        <v>7235</v>
      </c>
      <c r="G11" s="175">
        <v>7965</v>
      </c>
      <c r="H11" s="175"/>
      <c r="I11" s="175"/>
      <c r="J11" s="175"/>
      <c r="K11" s="175"/>
      <c r="L11" s="175"/>
      <c r="M11" s="175"/>
      <c r="N11" s="175"/>
      <c r="O11" s="175">
        <f>SUM(C11:N11)</f>
        <v>29013</v>
      </c>
      <c r="P11" s="75"/>
    </row>
    <row r="12" spans="2:19">
      <c r="B12" s="176" t="s">
        <v>127</v>
      </c>
      <c r="C12" s="176">
        <v>4472</v>
      </c>
      <c r="D12" s="176">
        <v>5377</v>
      </c>
      <c r="E12" s="176">
        <v>9748</v>
      </c>
      <c r="F12" s="176">
        <v>10812</v>
      </c>
      <c r="G12" s="176">
        <v>11585</v>
      </c>
      <c r="H12" s="176"/>
      <c r="I12" s="176"/>
      <c r="J12" s="176"/>
      <c r="K12" s="176"/>
      <c r="L12" s="176"/>
      <c r="M12" s="176"/>
      <c r="N12" s="176"/>
      <c r="O12" s="176">
        <f>SUM(C12:N12)</f>
        <v>41994</v>
      </c>
      <c r="P12" s="8"/>
      <c r="S12" s="9"/>
    </row>
    <row r="13" spans="2:19" ht="13.5" customHeight="1">
      <c r="B13" s="177" t="s">
        <v>17</v>
      </c>
      <c r="C13" s="178">
        <v>0.20506601994071683</v>
      </c>
      <c r="D13" s="178">
        <v>5.721588674793554E-2</v>
      </c>
      <c r="E13" s="178">
        <v>2.351952960940773E-2</v>
      </c>
      <c r="F13" s="178">
        <v>0.11809720785935873</v>
      </c>
      <c r="G13" s="178">
        <v>6.7741935483870863E-2</v>
      </c>
      <c r="H13" s="178"/>
      <c r="I13" s="178"/>
      <c r="J13" s="178"/>
      <c r="K13" s="178"/>
      <c r="L13" s="178"/>
      <c r="M13" s="178"/>
      <c r="N13" s="178"/>
      <c r="O13" s="178">
        <f ca="1">+O12/SUM(OFFSET(C8,,,,COUNTA(C10:N10)))-1</f>
        <v>8.1177106665636822E-2</v>
      </c>
      <c r="P13" s="72"/>
      <c r="S13" s="9"/>
    </row>
    <row r="14" spans="2:19">
      <c r="B14" s="177" t="s">
        <v>18</v>
      </c>
      <c r="C14" s="178">
        <v>0.31542056074766345</v>
      </c>
      <c r="D14" s="178">
        <v>0.19435736677115978</v>
      </c>
      <c r="E14" s="178">
        <v>0.10820367751060811</v>
      </c>
      <c r="F14" s="178">
        <v>0.24417391304347835</v>
      </c>
      <c r="G14" s="178">
        <v>6.0961313012895646E-2</v>
      </c>
      <c r="H14" s="178"/>
      <c r="I14" s="178"/>
      <c r="J14" s="178"/>
      <c r="K14" s="178"/>
      <c r="L14" s="178"/>
      <c r="M14" s="178"/>
      <c r="N14" s="178"/>
      <c r="O14" s="178">
        <f ca="1">+O10/SUM(OFFSET(C6,,,,COUNTA(C10:N10)))-1</f>
        <v>0.15417444651907175</v>
      </c>
      <c r="P14" s="72"/>
      <c r="S14" s="9"/>
    </row>
    <row r="15" spans="2:19" s="9" customFormat="1">
      <c r="B15" s="177" t="s">
        <v>19</v>
      </c>
      <c r="C15" s="178">
        <v>0.1719789842381787</v>
      </c>
      <c r="D15" s="178">
        <v>1.128608923884511E-2</v>
      </c>
      <c r="E15" s="178">
        <v>-1.2246117084826813E-2</v>
      </c>
      <c r="F15" s="178">
        <v>6.4753495217071411E-2</v>
      </c>
      <c r="G15" s="178">
        <v>7.0852379671954901E-2</v>
      </c>
      <c r="H15" s="178"/>
      <c r="I15" s="178"/>
      <c r="J15" s="178"/>
      <c r="K15" s="178"/>
      <c r="L15" s="178"/>
      <c r="M15" s="178"/>
      <c r="N15" s="178"/>
      <c r="O15" s="178">
        <f ca="1">+O11/SUM(OFFSET(C7,,,,COUNTA(C10:N10)))-1</f>
        <v>5.1424222657099339E-2</v>
      </c>
      <c r="P15" s="75"/>
    </row>
    <row r="16" spans="2:19">
      <c r="B16" s="177" t="s">
        <v>20</v>
      </c>
      <c r="C16" s="178">
        <v>0.25178890876565296</v>
      </c>
      <c r="D16" s="178">
        <v>0.2834294216105635</v>
      </c>
      <c r="E16" s="178">
        <v>0.32150184653262209</v>
      </c>
      <c r="F16" s="178">
        <v>0.33083610802811692</v>
      </c>
      <c r="G16" s="178">
        <v>0.312473025463962</v>
      </c>
      <c r="H16" s="178"/>
      <c r="I16" s="178"/>
      <c r="J16" s="178"/>
      <c r="K16" s="178"/>
      <c r="L16" s="178"/>
      <c r="M16" s="178"/>
      <c r="N16" s="178"/>
      <c r="O16" s="178">
        <f>+O10/O12</f>
        <v>0.30911558794113447</v>
      </c>
      <c r="P16" s="8"/>
      <c r="S16" s="9"/>
    </row>
    <row r="17" spans="2:19"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S17" s="9"/>
    </row>
    <row r="18" spans="2:19">
      <c r="B18" s="230" t="s">
        <v>2</v>
      </c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70"/>
      <c r="S18" s="9"/>
    </row>
    <row r="19" spans="2:19">
      <c r="B19" s="173"/>
      <c r="C19" s="173" t="s">
        <v>6</v>
      </c>
      <c r="D19" s="173" t="s">
        <v>7</v>
      </c>
      <c r="E19" s="173" t="s">
        <v>1</v>
      </c>
      <c r="F19" s="173" t="s">
        <v>8</v>
      </c>
      <c r="G19" s="173" t="s">
        <v>9</v>
      </c>
      <c r="H19" s="173" t="s">
        <v>10</v>
      </c>
      <c r="I19" s="173" t="s">
        <v>11</v>
      </c>
      <c r="J19" s="173" t="s">
        <v>12</v>
      </c>
      <c r="K19" s="173" t="s">
        <v>13</v>
      </c>
      <c r="L19" s="173" t="s">
        <v>14</v>
      </c>
      <c r="M19" s="173" t="s">
        <v>15</v>
      </c>
      <c r="N19" s="173" t="s">
        <v>16</v>
      </c>
      <c r="O19" s="173" t="s">
        <v>4</v>
      </c>
      <c r="P19" s="72"/>
      <c r="S19" s="9"/>
    </row>
    <row r="20" spans="2:19">
      <c r="B20" s="179" t="s">
        <v>88</v>
      </c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72"/>
      <c r="S20" s="9"/>
    </row>
    <row r="21" spans="2:19">
      <c r="B21" s="175" t="s">
        <v>92</v>
      </c>
      <c r="C21" s="192">
        <f>'[1]R_PTW NEW 2023vs2022'!U4</f>
        <v>355</v>
      </c>
      <c r="D21" s="192">
        <f>'[1]R_PTW NEW 2023vs2022'!V4</f>
        <v>496</v>
      </c>
      <c r="E21" s="192">
        <f>'[1]R_PTW NEW 2023vs2022'!W4</f>
        <v>1041</v>
      </c>
      <c r="F21" s="192">
        <f>'[1]R_PTW NEW 2023vs2022'!X4</f>
        <v>1207</v>
      </c>
      <c r="G21" s="192">
        <f>'[1]R_PTW NEW 2023vs2022'!Y4</f>
        <v>1469</v>
      </c>
      <c r="H21" s="192">
        <f>'[1]R_PTW NEW 2023vs2022'!Z4</f>
        <v>1513</v>
      </c>
      <c r="I21" s="192">
        <f>'[1]R_PTW NEW 2023vs2022'!AA4</f>
        <v>1390</v>
      </c>
      <c r="J21" s="192">
        <f>'[1]R_PTW NEW 2023vs2022'!AB4</f>
        <v>1276</v>
      </c>
      <c r="K21" s="192">
        <f>'[1]R_PTW NEW 2023vs2022'!AC4</f>
        <v>965</v>
      </c>
      <c r="L21" s="192">
        <f>'[1]R_PTW NEW 2023vs2022'!AD4</f>
        <v>697</v>
      </c>
      <c r="M21" s="192">
        <f>'[1]R_PTW NEW 2023vs2022'!AE4</f>
        <v>562</v>
      </c>
      <c r="N21" s="192">
        <f>'[1]R_PTW NEW 2023vs2022'!AF4</f>
        <v>443</v>
      </c>
      <c r="O21" s="175">
        <f>SUM(C21:N21)</f>
        <v>11414</v>
      </c>
      <c r="P21" s="72"/>
      <c r="S21" s="9"/>
    </row>
    <row r="22" spans="2:19" ht="21" customHeight="1">
      <c r="B22" s="175" t="s">
        <v>93</v>
      </c>
      <c r="C22" s="175">
        <f>'[1]R_PTW USED 2023vs2022'!U4</f>
        <v>491</v>
      </c>
      <c r="D22" s="175">
        <f>'[1]R_PTW USED 2023vs2022'!V4</f>
        <v>640</v>
      </c>
      <c r="E22" s="175">
        <f>'[1]R_PTW USED 2023vs2022'!W4</f>
        <v>1199</v>
      </c>
      <c r="F22" s="175">
        <f>'[1]R_PTW USED 2023vs2022'!X4</f>
        <v>1168</v>
      </c>
      <c r="G22" s="175">
        <f>'[1]R_PTW USED 2023vs2022'!Y4</f>
        <v>1356</v>
      </c>
      <c r="H22" s="175">
        <f>'[1]R_PTW USED 2023vs2022'!Z4</f>
        <v>1429</v>
      </c>
      <c r="I22" s="175">
        <f>'[1]R_PTW USED 2023vs2022'!AA4</f>
        <v>1367</v>
      </c>
      <c r="J22" s="175">
        <f>'[1]R_PTW USED 2023vs2022'!AB4</f>
        <v>1344</v>
      </c>
      <c r="K22" s="175">
        <f>'[1]R_PTW USED 2023vs2022'!AC4</f>
        <v>958</v>
      </c>
      <c r="L22" s="175">
        <f>'[1]R_PTW USED 2023vs2022'!AD4</f>
        <v>765</v>
      </c>
      <c r="M22" s="175">
        <f>'[1]R_PTW USED 2023vs2022'!AE4</f>
        <v>751</v>
      </c>
      <c r="N22" s="175">
        <f>'[1]R_PTW USED 2023vs2022'!AF4</f>
        <v>554</v>
      </c>
      <c r="O22" s="175">
        <f>SUM(C22:N22)</f>
        <v>12022</v>
      </c>
      <c r="P22" s="72"/>
      <c r="S22" s="9"/>
    </row>
    <row r="23" spans="2:19">
      <c r="B23" s="176" t="s">
        <v>94</v>
      </c>
      <c r="C23" s="176">
        <f>C22+C21</f>
        <v>846</v>
      </c>
      <c r="D23" s="176">
        <f t="shared" ref="D23:N23" si="1">D22+D21</f>
        <v>1136</v>
      </c>
      <c r="E23" s="176">
        <f t="shared" si="1"/>
        <v>2240</v>
      </c>
      <c r="F23" s="176">
        <f t="shared" si="1"/>
        <v>2375</v>
      </c>
      <c r="G23" s="176">
        <f t="shared" si="1"/>
        <v>2825</v>
      </c>
      <c r="H23" s="176">
        <f t="shared" si="1"/>
        <v>2942</v>
      </c>
      <c r="I23" s="176">
        <f t="shared" si="1"/>
        <v>2757</v>
      </c>
      <c r="J23" s="176">
        <f t="shared" si="1"/>
        <v>2620</v>
      </c>
      <c r="K23" s="176">
        <f t="shared" si="1"/>
        <v>1923</v>
      </c>
      <c r="L23" s="176">
        <f t="shared" si="1"/>
        <v>1462</v>
      </c>
      <c r="M23" s="176">
        <f t="shared" si="1"/>
        <v>1313</v>
      </c>
      <c r="N23" s="176">
        <f t="shared" si="1"/>
        <v>997</v>
      </c>
      <c r="O23" s="176">
        <f>SUM(C23:N23)</f>
        <v>23436</v>
      </c>
      <c r="P23" s="72"/>
      <c r="S23" s="9"/>
    </row>
    <row r="24" spans="2:19">
      <c r="B24" s="179" t="s">
        <v>126</v>
      </c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72"/>
      <c r="S24" s="9"/>
    </row>
    <row r="25" spans="2:19">
      <c r="B25" s="177" t="s">
        <v>125</v>
      </c>
      <c r="C25" s="177">
        <v>440</v>
      </c>
      <c r="D25" s="177">
        <v>501</v>
      </c>
      <c r="E25" s="177">
        <v>912</v>
      </c>
      <c r="F25" s="177">
        <v>1115</v>
      </c>
      <c r="G25" s="177">
        <v>1291</v>
      </c>
      <c r="H25" s="177"/>
      <c r="I25" s="177"/>
      <c r="J25" s="177"/>
      <c r="K25" s="177"/>
      <c r="L25" s="177"/>
      <c r="M25" s="177"/>
      <c r="N25" s="177"/>
      <c r="O25" s="177">
        <f>SUM(C25:N25)</f>
        <v>4259</v>
      </c>
      <c r="P25" s="72"/>
      <c r="S25" s="9"/>
    </row>
    <row r="26" spans="2:19" s="9" customFormat="1">
      <c r="B26" s="175" t="s">
        <v>124</v>
      </c>
      <c r="C26" s="175">
        <v>680</v>
      </c>
      <c r="D26" s="175">
        <v>775</v>
      </c>
      <c r="E26" s="175">
        <v>1151</v>
      </c>
      <c r="F26" s="175">
        <v>1215</v>
      </c>
      <c r="G26" s="175">
        <v>1463</v>
      </c>
      <c r="H26" s="175"/>
      <c r="I26" s="175"/>
      <c r="J26" s="175"/>
      <c r="K26" s="175"/>
      <c r="L26" s="175"/>
      <c r="M26" s="175"/>
      <c r="N26" s="175"/>
      <c r="O26" s="175">
        <f>SUM(C26:N26)</f>
        <v>5284</v>
      </c>
      <c r="P26" s="75"/>
    </row>
    <row r="27" spans="2:19">
      <c r="B27" s="176" t="s">
        <v>123</v>
      </c>
      <c r="C27" s="176">
        <v>1120</v>
      </c>
      <c r="D27" s="176">
        <v>1276</v>
      </c>
      <c r="E27" s="176">
        <v>2063</v>
      </c>
      <c r="F27" s="176">
        <v>2330</v>
      </c>
      <c r="G27" s="176">
        <v>2754</v>
      </c>
      <c r="H27" s="176"/>
      <c r="I27" s="176"/>
      <c r="J27" s="176"/>
      <c r="K27" s="176"/>
      <c r="L27" s="176"/>
      <c r="M27" s="176"/>
      <c r="N27" s="176"/>
      <c r="O27" s="176">
        <f>SUM(C27:N27)</f>
        <v>9543</v>
      </c>
      <c r="P27" s="8"/>
    </row>
    <row r="28" spans="2:19">
      <c r="B28" s="177" t="s">
        <v>17</v>
      </c>
      <c r="C28" s="178">
        <v>0.32387706855791953</v>
      </c>
      <c r="D28" s="178">
        <v>0.12323943661971826</v>
      </c>
      <c r="E28" s="178">
        <v>-7.901785714285714E-2</v>
      </c>
      <c r="F28" s="178">
        <v>-1.8947368421052602E-2</v>
      </c>
      <c r="G28" s="178">
        <v>-2.5132743362831889E-2</v>
      </c>
      <c r="H28" s="178"/>
      <c r="I28" s="178"/>
      <c r="J28" s="178"/>
      <c r="K28" s="178"/>
      <c r="L28" s="178"/>
      <c r="M28" s="178"/>
      <c r="N28" s="178"/>
      <c r="O28" s="178">
        <f ca="1">+O27/SUM(OFFSET(C23,,,,COUNTA(C25:N25)))-1</f>
        <v>1.284228401613241E-2</v>
      </c>
      <c r="P28" s="72"/>
      <c r="S28" s="9"/>
    </row>
    <row r="29" spans="2:19">
      <c r="B29" s="177" t="s">
        <v>18</v>
      </c>
      <c r="C29" s="178">
        <v>0.23943661971830976</v>
      </c>
      <c r="D29" s="178">
        <v>1.0080645161290258E-2</v>
      </c>
      <c r="E29" s="178">
        <v>-0.12391930835734866</v>
      </c>
      <c r="F29" s="178">
        <v>-7.6222038111019019E-2</v>
      </c>
      <c r="G29" s="178">
        <v>-0.12117086453369641</v>
      </c>
      <c r="H29" s="178"/>
      <c r="I29" s="178"/>
      <c r="J29" s="178"/>
      <c r="K29" s="178"/>
      <c r="L29" s="178"/>
      <c r="M29" s="178"/>
      <c r="N29" s="178"/>
      <c r="O29" s="178">
        <f ca="1">+O25/SUM(OFFSET(C21,,,,COUNTA(C25:N25)))-1</f>
        <v>-6.7644483362521934E-2</v>
      </c>
      <c r="P29" s="72"/>
      <c r="S29" s="9"/>
    </row>
    <row r="30" spans="2:19" s="9" customFormat="1">
      <c r="B30" s="177" t="s">
        <v>19</v>
      </c>
      <c r="C30" s="178">
        <v>0.38492871690427699</v>
      </c>
      <c r="D30" s="178">
        <v>0.2109375</v>
      </c>
      <c r="E30" s="178">
        <v>-4.0033361134278578E-2</v>
      </c>
      <c r="F30" s="178">
        <v>4.0239726027397227E-2</v>
      </c>
      <c r="G30" s="178">
        <v>7.8908554572271417E-2</v>
      </c>
      <c r="H30" s="178"/>
      <c r="I30" s="178"/>
      <c r="J30" s="178"/>
      <c r="K30" s="178"/>
      <c r="L30" s="178"/>
      <c r="M30" s="178"/>
      <c r="N30" s="178"/>
      <c r="O30" s="178">
        <f ca="1">+O26/SUM(OFFSET(C22,,,,COUNTA(C25:N25)))-1</f>
        <v>8.8586732591676931E-2</v>
      </c>
      <c r="P30" s="75"/>
    </row>
    <row r="31" spans="2:19">
      <c r="B31" s="177" t="s">
        <v>21</v>
      </c>
      <c r="C31" s="178">
        <v>0.39285714285714285</v>
      </c>
      <c r="D31" s="178">
        <v>0.39263322884012541</v>
      </c>
      <c r="E31" s="178">
        <v>0.44207464857004364</v>
      </c>
      <c r="F31" s="178">
        <v>0.47854077253218885</v>
      </c>
      <c r="G31" s="178">
        <v>0.46877269426289037</v>
      </c>
      <c r="H31" s="178"/>
      <c r="I31" s="178"/>
      <c r="J31" s="178"/>
      <c r="K31" s="178"/>
      <c r="L31" s="178"/>
      <c r="M31" s="178"/>
      <c r="N31" s="178"/>
      <c r="O31" s="178">
        <f>+O25/O27</f>
        <v>0.44629571413601593</v>
      </c>
      <c r="P31" s="8"/>
    </row>
    <row r="34" spans="2:8" ht="23.25" customHeight="1">
      <c r="B34" s="236" t="s">
        <v>3</v>
      </c>
      <c r="C34" s="238" t="str">
        <f>'R_PTW USED 2023vs2022'!C9</f>
        <v>MAY</v>
      </c>
      <c r="D34" s="239"/>
      <c r="E34" s="234" t="s">
        <v>130</v>
      </c>
      <c r="F34" s="224" t="s">
        <v>139</v>
      </c>
      <c r="G34" s="224"/>
      <c r="H34" s="234" t="s">
        <v>130</v>
      </c>
    </row>
    <row r="35" spans="2:8" ht="23.25" customHeight="1">
      <c r="B35" s="237"/>
      <c r="C35" s="86">
        <v>2023</v>
      </c>
      <c r="D35" s="86">
        <v>2022</v>
      </c>
      <c r="E35" s="235"/>
      <c r="F35" s="86">
        <v>2023</v>
      </c>
      <c r="G35" s="86">
        <v>2022</v>
      </c>
      <c r="H35" s="235"/>
    </row>
    <row r="36" spans="2:8">
      <c r="B36" s="180" t="s">
        <v>37</v>
      </c>
      <c r="C36" s="181">
        <f ca="1">OFFSET(B10,,COUNTA(C28:N28),,)</f>
        <v>3620</v>
      </c>
      <c r="D36" s="181">
        <f ca="1">OFFSET(B6,,COUNTA(C28:N28),,)</f>
        <v>3412</v>
      </c>
      <c r="E36" s="182">
        <f ca="1">+C36/D36-1</f>
        <v>6.0961313012895646E-2</v>
      </c>
      <c r="F36" s="181">
        <f>O10</f>
        <v>12981</v>
      </c>
      <c r="G36" s="181">
        <f ca="1">SUM(OFFSET(C6,,,,COUNTA(C28:N28)))</f>
        <v>11247</v>
      </c>
      <c r="H36" s="182">
        <f ca="1">+F36/G36-1</f>
        <v>0.15417444651907175</v>
      </c>
    </row>
    <row r="37" spans="2:8">
      <c r="B37" s="183" t="s">
        <v>38</v>
      </c>
      <c r="C37" s="184">
        <f ca="1">OFFSET(B11,,COUNTA(C29:N29),,)</f>
        <v>7965</v>
      </c>
      <c r="D37" s="184">
        <f ca="1">OFFSET(B7,,COUNTA(C29:N29),,)</f>
        <v>7438</v>
      </c>
      <c r="E37" s="185">
        <f ca="1">+C37/D37-1</f>
        <v>7.0852379671954901E-2</v>
      </c>
      <c r="F37" s="184">
        <f>O11</f>
        <v>29013</v>
      </c>
      <c r="G37" s="184">
        <f ca="1">SUM(OFFSET(C7,,,,COUNTA(C29:N29)))</f>
        <v>27594</v>
      </c>
      <c r="H37" s="185">
        <f ca="1">+F37/G37-1</f>
        <v>5.1424222657099339E-2</v>
      </c>
    </row>
    <row r="38" spans="2:8">
      <c r="B38" s="171" t="s">
        <v>4</v>
      </c>
      <c r="C38" s="186">
        <f ca="1">SUM(C36:C37)</f>
        <v>11585</v>
      </c>
      <c r="D38" s="186">
        <f ca="1">SUM(D36:D37)</f>
        <v>10850</v>
      </c>
      <c r="E38" s="172">
        <f ca="1">+C38/D38-1</f>
        <v>6.7741935483870863E-2</v>
      </c>
      <c r="F38" s="186">
        <f>SUM(F36:F37)</f>
        <v>41994</v>
      </c>
      <c r="G38" s="186">
        <f ca="1">SUM(G36:G37)</f>
        <v>38841</v>
      </c>
      <c r="H38" s="172">
        <f ca="1">+F38/G38-1</f>
        <v>8.1177106665636822E-2</v>
      </c>
    </row>
    <row r="41" spans="2:8" ht="20.25" customHeight="1">
      <c r="B41" s="206" t="s">
        <v>2</v>
      </c>
      <c r="C41" s="222" t="str">
        <f>C34</f>
        <v>MAY</v>
      </c>
      <c r="D41" s="222"/>
      <c r="E41" s="234" t="s">
        <v>130</v>
      </c>
      <c r="F41" s="224" t="s">
        <v>139</v>
      </c>
      <c r="G41" s="224"/>
      <c r="H41" s="234" t="s">
        <v>130</v>
      </c>
    </row>
    <row r="42" spans="2:8" ht="20.25" customHeight="1">
      <c r="B42" s="206"/>
      <c r="C42" s="86">
        <v>2023</v>
      </c>
      <c r="D42" s="86">
        <v>2022</v>
      </c>
      <c r="E42" s="235"/>
      <c r="F42" s="86">
        <v>2023</v>
      </c>
      <c r="G42" s="86">
        <v>2022</v>
      </c>
      <c r="H42" s="235"/>
    </row>
    <row r="43" spans="2:8" ht="16.5" customHeight="1">
      <c r="B43" s="187" t="s">
        <v>37</v>
      </c>
      <c r="C43" s="181">
        <f ca="1">OFFSET(B25,,COUNTA(C28:N28),,)</f>
        <v>1291</v>
      </c>
      <c r="D43" s="181">
        <f ca="1">OFFSET(B21,,COUNTA(C28:N28),,)</f>
        <v>1469</v>
      </c>
      <c r="E43" s="182">
        <f ca="1">+C43/D43-1</f>
        <v>-0.12117086453369641</v>
      </c>
      <c r="F43" s="181">
        <f>O25</f>
        <v>4259</v>
      </c>
      <c r="G43" s="181">
        <f ca="1">SUM(OFFSET(C21,,,,COUNTA(C28:N28)))</f>
        <v>4568</v>
      </c>
      <c r="H43" s="182">
        <f ca="1">+F43/G43-1</f>
        <v>-6.7644483362521934E-2</v>
      </c>
    </row>
    <row r="44" spans="2:8" ht="16.5" customHeight="1">
      <c r="B44" s="188" t="s">
        <v>38</v>
      </c>
      <c r="C44" s="184">
        <f ca="1">OFFSET(B26,,COUNTA(C29:N29),,)</f>
        <v>1463</v>
      </c>
      <c r="D44" s="184">
        <f ca="1">OFFSET(B22,,COUNTA(C29:N29),,)</f>
        <v>1356</v>
      </c>
      <c r="E44" s="185">
        <f ca="1">+C44/D44-1</f>
        <v>7.8908554572271417E-2</v>
      </c>
      <c r="F44" s="184">
        <f>O26</f>
        <v>5284</v>
      </c>
      <c r="G44" s="184">
        <f ca="1">SUM(OFFSET(C22,,,,COUNTA(C29:N29)))</f>
        <v>4854</v>
      </c>
      <c r="H44" s="185">
        <f ca="1">+F44/G44-1</f>
        <v>8.8586732591676931E-2</v>
      </c>
    </row>
    <row r="45" spans="2:8" ht="16.5" customHeight="1">
      <c r="B45" s="144" t="s">
        <v>4</v>
      </c>
      <c r="C45" s="186">
        <f ca="1">SUM(C43:C44)</f>
        <v>2754</v>
      </c>
      <c r="D45" s="186">
        <f ca="1">SUM(D43:D44)</f>
        <v>2825</v>
      </c>
      <c r="E45" s="172">
        <f ca="1">+C45/D45-1</f>
        <v>-2.5132743362831889E-2</v>
      </c>
      <c r="F45" s="186">
        <f>SUM(F43:F44)</f>
        <v>9543</v>
      </c>
      <c r="G45" s="186">
        <f ca="1">SUM(G43:G44)</f>
        <v>9422</v>
      </c>
      <c r="H45" s="172">
        <f ca="1">+F45/G45-1</f>
        <v>1.284228401613241E-2</v>
      </c>
    </row>
    <row r="46" spans="2:8" ht="16.5" customHeight="1"/>
    <row r="49" spans="2:15" ht="33" customHeight="1">
      <c r="B49" s="2"/>
    </row>
    <row r="50" spans="2:15" ht="15.75" customHeight="1"/>
    <row r="51" spans="2:15" ht="15.75" customHeight="1"/>
    <row r="52" spans="2:15" ht="15.75" customHeight="1">
      <c r="B52" s="233"/>
      <c r="C52" s="233"/>
      <c r="D52" s="233"/>
      <c r="E52" s="233"/>
      <c r="F52" s="233"/>
      <c r="G52" s="233"/>
      <c r="H52" s="233"/>
      <c r="I52" s="233"/>
      <c r="J52" s="233"/>
      <c r="K52" s="149"/>
      <c r="L52" s="149"/>
      <c r="M52" s="149"/>
      <c r="N52" s="149"/>
      <c r="O52" s="149"/>
    </row>
    <row r="53" spans="2:15" ht="15.75" customHeight="1"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89"/>
    </row>
    <row r="60" spans="2:15" ht="43.5" customHeight="1"/>
    <row r="61" spans="2:15" ht="18.75" customHeight="1"/>
  </sheetData>
  <mergeCells count="18">
    <mergeCell ref="B52:J52"/>
    <mergeCell ref="E34:E35"/>
    <mergeCell ref="F34:G34"/>
    <mergeCell ref="H34:H35"/>
    <mergeCell ref="B41:B42"/>
    <mergeCell ref="C41:D41"/>
    <mergeCell ref="E41:E42"/>
    <mergeCell ref="F41:G41"/>
    <mergeCell ref="H41:H42"/>
    <mergeCell ref="B34:B35"/>
    <mergeCell ref="C34:D34"/>
    <mergeCell ref="B2:O2"/>
    <mergeCell ref="C24:O24"/>
    <mergeCell ref="B3:O3"/>
    <mergeCell ref="C5:O5"/>
    <mergeCell ref="B18:O18"/>
    <mergeCell ref="C20:O20"/>
    <mergeCell ref="C9:O9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2023vs2022</vt:lpstr>
      <vt:lpstr>R_PTW NEW 2023vs2022</vt:lpstr>
      <vt:lpstr>R_MC NEW 2023vs2022</vt:lpstr>
      <vt:lpstr>R_MC 2023 rankings</vt:lpstr>
      <vt:lpstr>R_MP NEW 2023vs2022</vt:lpstr>
      <vt:lpstr>R_MP_2023 ranking</vt:lpstr>
      <vt:lpstr>R_PTW USED 2023vs2022</vt:lpstr>
      <vt:lpstr>R_MC&amp;MP structure 2023</vt:lpstr>
      <vt:lpstr>'R_MC 2023 rankings'!Obszar_wydruku</vt:lpstr>
      <vt:lpstr>'R_MC NEW 2023vs2022'!Obszar_wydruku</vt:lpstr>
      <vt:lpstr>'R_MC&amp;MP structure 2023'!Obszar_wydruku</vt:lpstr>
      <vt:lpstr>'R_MP NEW 2023vs2022'!Obszar_wydruku</vt:lpstr>
      <vt:lpstr>'R_MP_2023 ranking'!Obszar_wydruku</vt:lpstr>
      <vt:lpstr>'R_PTW 2023vs2022'!Obszar_wydruku</vt:lpstr>
      <vt:lpstr>'R_PTW NEW 2023vs2022'!Obszar_wydruku</vt:lpstr>
      <vt:lpstr>'R_PTW USED 2023vs2022'!Obszar_wydruku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2014-07-09T14:44:20Z</cp:lastPrinted>
  <dcterms:created xsi:type="dcterms:W3CDTF">2008-02-15T15:03:22Z</dcterms:created>
  <dcterms:modified xsi:type="dcterms:W3CDTF">2023-06-06T11:37:26Z</dcterms:modified>
</cp:coreProperties>
</file>